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CD82CCC-C0F6-49B0-9248-069A1C1874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ÖSSZEGZÉS" sheetId="11" r:id="rId1"/>
    <sheet name="I.Összekötő út hátsó ligetes te" sheetId="6" r:id="rId2"/>
    <sheet name="II.üzemi mosoda" sheetId="8" r:id="rId3"/>
    <sheet name="III.B épület előtti ter." sheetId="9" r:id="rId4"/>
    <sheet name="IV.parkolóhoz vezető út" sheetId="10" r:id="rId5"/>
  </sheets>
  <definedNames>
    <definedName name="_xlnm.Print_Area" localSheetId="1">'I.Összekötő út hátsó ligetes te'!$A$1:$I$20</definedName>
    <definedName name="_xlnm.Print_Area" localSheetId="2">'II.üzemi mosoda'!$A$1:$I$19</definedName>
    <definedName name="_xlnm.Print_Area" localSheetId="3">'III.B épület előtti ter.'!$A$1:$I$14</definedName>
    <definedName name="_xlnm.Print_Area" localSheetId="4">'IV.parkolóhoz vezető út'!$A$1:$I$13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1" l="1"/>
  <c r="H12" i="8"/>
  <c r="C8" i="10"/>
  <c r="C9" i="10"/>
  <c r="C7" i="10"/>
  <c r="C6" i="10"/>
  <c r="C5" i="10"/>
  <c r="C4" i="10"/>
  <c r="C9" i="9"/>
  <c r="C8" i="9"/>
  <c r="C7" i="9"/>
  <c r="C6" i="9"/>
  <c r="C5" i="9"/>
  <c r="C4" i="9"/>
  <c r="H11" i="8"/>
  <c r="G11" i="8"/>
  <c r="C13" i="8"/>
  <c r="G13" i="8" s="1"/>
  <c r="C14" i="8"/>
  <c r="G14" i="8" s="1"/>
  <c r="C10" i="8"/>
  <c r="C9" i="8"/>
  <c r="H9" i="8" s="1"/>
  <c r="C4" i="8"/>
  <c r="G4" i="8" s="1"/>
  <c r="C8" i="8"/>
  <c r="G8" i="8" s="1"/>
  <c r="H8" i="8"/>
  <c r="C7" i="8"/>
  <c r="H7" i="8" s="1"/>
  <c r="H15" i="8"/>
  <c r="G15" i="8"/>
  <c r="I15" i="8" s="1"/>
  <c r="H10" i="8"/>
  <c r="G6" i="8"/>
  <c r="H5" i="8"/>
  <c r="G5" i="8"/>
  <c r="C14" i="6"/>
  <c r="G14" i="6" s="1"/>
  <c r="C4" i="6"/>
  <c r="C15" i="6"/>
  <c r="C11" i="6"/>
  <c r="G15" i="6"/>
  <c r="D8" i="11" l="1"/>
  <c r="H8" i="10"/>
  <c r="H9" i="10"/>
  <c r="H6" i="10"/>
  <c r="H4" i="10"/>
  <c r="H7" i="10"/>
  <c r="H5" i="10"/>
  <c r="H9" i="9"/>
  <c r="H8" i="9"/>
  <c r="H7" i="9"/>
  <c r="H6" i="9"/>
  <c r="G5" i="9"/>
  <c r="H4" i="9"/>
  <c r="H10" i="9"/>
  <c r="G10" i="9"/>
  <c r="H6" i="8"/>
  <c r="I6" i="8" s="1"/>
  <c r="H15" i="6"/>
  <c r="I11" i="8"/>
  <c r="I5" i="8"/>
  <c r="G8" i="10"/>
  <c r="G9" i="10"/>
  <c r="G6" i="10"/>
  <c r="G5" i="10"/>
  <c r="G7" i="10"/>
  <c r="G4" i="10"/>
  <c r="G9" i="9"/>
  <c r="G4" i="9"/>
  <c r="G7" i="9"/>
  <c r="G8" i="9"/>
  <c r="H5" i="9"/>
  <c r="H11" i="9" s="1"/>
  <c r="G6" i="9"/>
  <c r="H14" i="8"/>
  <c r="I14" i="8" s="1"/>
  <c r="H4" i="8"/>
  <c r="I4" i="8" s="1"/>
  <c r="I8" i="8"/>
  <c r="G9" i="8"/>
  <c r="I9" i="8" s="1"/>
  <c r="H13" i="8"/>
  <c r="I13" i="8" s="1"/>
  <c r="G7" i="8"/>
  <c r="I7" i="8" s="1"/>
  <c r="G10" i="8"/>
  <c r="I10" i="8" s="1"/>
  <c r="G12" i="8"/>
  <c r="I12" i="8" s="1"/>
  <c r="H14" i="6"/>
  <c r="I14" i="6" s="1"/>
  <c r="I15" i="6"/>
  <c r="I8" i="10" l="1"/>
  <c r="I9" i="10"/>
  <c r="I6" i="10"/>
  <c r="I5" i="10"/>
  <c r="I7" i="10"/>
  <c r="H10" i="10"/>
  <c r="I4" i="9"/>
  <c r="I7" i="9"/>
  <c r="I9" i="9"/>
  <c r="I8" i="9"/>
  <c r="I6" i="9"/>
  <c r="I10" i="9"/>
  <c r="I16" i="8"/>
  <c r="H16" i="8"/>
  <c r="G10" i="10"/>
  <c r="I4" i="10"/>
  <c r="I10" i="10" s="1"/>
  <c r="G11" i="9"/>
  <c r="I5" i="9"/>
  <c r="I11" i="9" s="1"/>
  <c r="I13" i="9" l="1"/>
  <c r="I14" i="9" s="1"/>
  <c r="G16" i="8"/>
  <c r="I12" i="10" l="1"/>
  <c r="I13" i="10" s="1"/>
  <c r="I18" i="8"/>
  <c r="I19" i="8" s="1"/>
  <c r="G11" i="6" l="1"/>
  <c r="C12" i="6"/>
  <c r="C9" i="6"/>
  <c r="G9" i="6" s="1"/>
  <c r="C10" i="6"/>
  <c r="C8" i="6"/>
  <c r="C7" i="6"/>
  <c r="H16" i="6"/>
  <c r="G16" i="6"/>
  <c r="H13" i="6"/>
  <c r="H6" i="6"/>
  <c r="H5" i="6"/>
  <c r="G5" i="6"/>
  <c r="G13" i="6"/>
  <c r="G6" i="6"/>
  <c r="G4" i="6"/>
  <c r="G8" i="6" l="1"/>
  <c r="G10" i="6"/>
  <c r="G12" i="6"/>
  <c r="H12" i="6"/>
  <c r="G7" i="6"/>
  <c r="I5" i="6"/>
  <c r="I6" i="6"/>
  <c r="I13" i="6"/>
  <c r="I16" i="6"/>
  <c r="H4" i="6"/>
  <c r="H7" i="6"/>
  <c r="H8" i="6"/>
  <c r="H9" i="6"/>
  <c r="I9" i="6" s="1"/>
  <c r="H10" i="6"/>
  <c r="H11" i="6"/>
  <c r="I11" i="6" s="1"/>
  <c r="I7" i="6" l="1"/>
  <c r="I12" i="6"/>
  <c r="G17" i="6"/>
  <c r="I8" i="6"/>
  <c r="I10" i="6"/>
  <c r="H17" i="6"/>
  <c r="I4" i="6"/>
  <c r="I17" i="6" l="1"/>
  <c r="I19" i="6" s="1"/>
  <c r="I20" i="6" s="1"/>
</calcChain>
</file>

<file path=xl/sharedStrings.xml><?xml version="1.0" encoding="utf-8"?>
<sst xmlns="http://schemas.openxmlformats.org/spreadsheetml/2006/main" count="180" uniqueCount="81">
  <si>
    <t>Ssz.</t>
  </si>
  <si>
    <t>Tétel szövege</t>
  </si>
  <si>
    <t>Anyag egységár</t>
  </si>
  <si>
    <t>Anyag összesen</t>
  </si>
  <si>
    <t>Összesen</t>
  </si>
  <si>
    <t>1.</t>
  </si>
  <si>
    <t>2.</t>
  </si>
  <si>
    <t>3.</t>
  </si>
  <si>
    <t>4.</t>
  </si>
  <si>
    <t>5.</t>
  </si>
  <si>
    <t xml:space="preserve"> </t>
  </si>
  <si>
    <t>fm</t>
  </si>
  <si>
    <t>6.</t>
  </si>
  <si>
    <t>7.</t>
  </si>
  <si>
    <t>8.</t>
  </si>
  <si>
    <t>9.</t>
  </si>
  <si>
    <t>10.</t>
  </si>
  <si>
    <t>11.</t>
  </si>
  <si>
    <t>db</t>
  </si>
  <si>
    <t>Bontott anyag felrakása gépjárműre gépi ill. kézi erővel.(aszfalt törm.)</t>
  </si>
  <si>
    <t>ÁFA 27%    :</t>
  </si>
  <si>
    <t>12.</t>
  </si>
  <si>
    <t>13.</t>
  </si>
  <si>
    <t>Munkadíj egységár</t>
  </si>
  <si>
    <t>Munkadíj összesen</t>
  </si>
  <si>
    <r>
      <t>m</t>
    </r>
    <r>
      <rPr>
        <b/>
        <vertAlign val="superscript"/>
        <sz val="12"/>
        <rFont val="Arial Narrow"/>
        <family val="2"/>
        <charset val="238"/>
      </rPr>
      <t>3</t>
    </r>
  </si>
  <si>
    <r>
      <t>m</t>
    </r>
    <r>
      <rPr>
        <b/>
        <vertAlign val="superscript"/>
        <sz val="12"/>
        <color theme="1"/>
        <rFont val="Arial Narrow"/>
        <family val="2"/>
        <charset val="238"/>
      </rPr>
      <t>2</t>
    </r>
  </si>
  <si>
    <r>
      <t>m</t>
    </r>
    <r>
      <rPr>
        <b/>
        <vertAlign val="superscript"/>
        <sz val="12"/>
        <color theme="1"/>
        <rFont val="Arial Narrow"/>
        <family val="2"/>
        <charset val="238"/>
      </rPr>
      <t>3</t>
    </r>
  </si>
  <si>
    <r>
      <t>m</t>
    </r>
    <r>
      <rPr>
        <b/>
        <vertAlign val="superscript"/>
        <sz val="12"/>
        <rFont val="Arial Narrow"/>
        <family val="2"/>
        <charset val="238"/>
      </rPr>
      <t>2</t>
    </r>
  </si>
  <si>
    <r>
      <rPr>
        <b/>
        <i/>
        <sz val="12"/>
        <rFont val="Arial Narrow"/>
        <family val="2"/>
        <charset val="238"/>
      </rPr>
      <t xml:space="preserve">Összesen / Nettó / </t>
    </r>
    <r>
      <rPr>
        <b/>
        <sz val="12"/>
        <rFont val="Arial Narrow"/>
        <family val="2"/>
        <charset val="238"/>
      </rPr>
      <t xml:space="preserve">:   </t>
    </r>
  </si>
  <si>
    <r>
      <rPr>
        <b/>
        <i/>
        <sz val="12"/>
        <rFont val="Arial Narrow"/>
        <family val="2"/>
        <charset val="238"/>
      </rPr>
      <t xml:space="preserve">Mindösszesen / Bruttó /  </t>
    </r>
    <r>
      <rPr>
        <b/>
        <sz val="12"/>
        <rFont val="Arial Narrow"/>
        <family val="2"/>
        <charset val="238"/>
      </rPr>
      <t>:</t>
    </r>
  </si>
  <si>
    <t>Padkanyesésből és árok szedésből kikerülő földes anyag elszállítás hivatalos lerakóhelyre járműürítéssel, lerakóhelyi díjjal</t>
  </si>
  <si>
    <t>Növényzettel átszőtt, felhízott padka nyesése ~0,50m széllességben, ~0,10m vtg.-ban,nyesett anyag tgk.-ra rakással gépi ill.kézi munkával</t>
  </si>
  <si>
    <t>Földkitermelés bevágásban meglévő burkolat szélesítésénél földműtükör készítés ,~0,20m vtg.ban,kitermelt földes anyag tgk.ra rakással</t>
  </si>
  <si>
    <t>Mechanikai stabilizáció készítése FZKA 0/32es zuzalék felhasználásával ~0,15m vtg.-ban, tömörítéssel gépi ill kézi bedolgozással</t>
  </si>
  <si>
    <r>
      <t xml:space="preserve">Bontott anyag elszállítása lerakóhelyre, járműürítéssel, lerakóhelyi díjjal, ( aszfalt </t>
    </r>
    <r>
      <rPr>
        <i/>
        <sz val="12"/>
        <color indexed="8"/>
        <rFont val="Arial Narrow"/>
        <family val="2"/>
        <charset val="238"/>
      </rPr>
      <t>törm.)</t>
    </r>
  </si>
  <si>
    <t>Aszfaltozandó terület letakarítása gépi sepréssel kiegészítő kézi munkával</t>
  </si>
  <si>
    <t>Aknafedlapok, közműszerelvények színtbehelyezése előregyártott színtbehelyező gyűrűvel ,monolit betongalléros fixállással</t>
  </si>
  <si>
    <t>Meglévő közműakna felső 50/80-as szűkítőjének cseréje, földmunkával szűkítő cserével ,bontott szűkítő elem tgk.-ra rakás elszállítás</t>
  </si>
  <si>
    <t>Menny.</t>
  </si>
  <si>
    <t>Egység</t>
  </si>
  <si>
    <t>Aszfaltburkolat vágása csatlakozásnál</t>
  </si>
  <si>
    <r>
      <t>Padka és elválasztó sáv készítése felületrendezéssel,tömörítve , helyszínre szállított FZKA 0/32-es zúzalék felhasználásával, gépi erővel, kiegészítő kézi munkával  ~10cm vtg.ban, ~ 0,50m szélességben, / T =~50,11m</t>
    </r>
    <r>
      <rPr>
        <vertAlign val="superscript"/>
        <sz val="12"/>
        <color indexed="8"/>
        <rFont val="Arial Narrow"/>
        <family val="2"/>
        <charset val="238"/>
      </rPr>
      <t xml:space="preserve">2 </t>
    </r>
    <r>
      <rPr>
        <sz val="12"/>
        <color indexed="8"/>
        <rFont val="Arial Narrow"/>
        <family val="2"/>
        <charset val="238"/>
      </rPr>
      <t>/</t>
    </r>
  </si>
  <si>
    <r>
      <t>Padka és elválasztó sáv készítése felületrendezéssel,tömörítve , helyszínre szállított termőföld  felhasználásával, gépi erővel, kiegészítő kézi munkával.        ~5cm vtg.ban, ~ 0,30m szélességben / T =~4,35m</t>
    </r>
    <r>
      <rPr>
        <vertAlign val="superscript"/>
        <sz val="12"/>
        <color indexed="8"/>
        <rFont val="Arial Narrow"/>
        <family val="2"/>
        <charset val="238"/>
      </rPr>
      <t xml:space="preserve">2 </t>
    </r>
    <r>
      <rPr>
        <sz val="12"/>
        <color indexed="8"/>
        <rFont val="Arial Narrow"/>
        <family val="2"/>
        <charset val="238"/>
      </rPr>
      <t>/</t>
    </r>
  </si>
  <si>
    <r>
      <t xml:space="preserve">Hengerelt aszfalt kötőréteg készítése </t>
    </r>
    <r>
      <rPr>
        <b/>
        <sz val="12"/>
        <rFont val="Arial Narrow"/>
        <family val="2"/>
        <charset val="238"/>
      </rPr>
      <t>AC-11 Kötő j</t>
    </r>
    <r>
      <rPr>
        <sz val="12"/>
        <rFont val="Arial Narrow"/>
        <family val="2"/>
        <charset val="238"/>
      </rPr>
      <t xml:space="preserve">. keverékből, BE alápermetezéssel, </t>
    </r>
    <r>
      <rPr>
        <b/>
        <sz val="12"/>
        <rFont val="Arial Narrow"/>
        <family val="2"/>
        <charset val="238"/>
      </rPr>
      <t>~ 4,00 cm vtg</t>
    </r>
    <r>
      <rPr>
        <sz val="12"/>
        <rFont val="Arial Narrow"/>
        <family val="2"/>
        <charset val="238"/>
      </rPr>
      <t>.-ban aszfaltkeverék gépi ill. kézi bedolgozásával / T</t>
    </r>
    <r>
      <rPr>
        <vertAlign val="subscript"/>
        <sz val="12"/>
        <rFont val="Arial Narrow"/>
        <family val="2"/>
        <charset val="238"/>
      </rPr>
      <t>kötő rtg.</t>
    </r>
    <r>
      <rPr>
        <sz val="12"/>
        <rFont val="Arial Narrow"/>
        <family val="2"/>
        <charset val="238"/>
      </rPr>
      <t>= ~ 39,28 m</t>
    </r>
    <r>
      <rPr>
        <vertAlign val="superscript"/>
        <sz val="12"/>
        <rFont val="Arial Narrow"/>
        <family val="2"/>
        <charset val="238"/>
      </rPr>
      <t>2</t>
    </r>
    <r>
      <rPr>
        <sz val="12"/>
        <rFont val="Arial Narrow"/>
        <family val="2"/>
        <charset val="238"/>
      </rPr>
      <t xml:space="preserve"> /</t>
    </r>
  </si>
  <si>
    <r>
      <t>Hengerelt aszfalt kopóréteg készítése</t>
    </r>
    <r>
      <rPr>
        <b/>
        <sz val="12"/>
        <rFont val="Arial Narrow"/>
        <family val="2"/>
        <charset val="238"/>
      </rPr>
      <t xml:space="preserve"> AC-11 Kopó j.</t>
    </r>
    <r>
      <rPr>
        <sz val="12"/>
        <rFont val="Arial Narrow"/>
        <family val="2"/>
        <charset val="238"/>
      </rPr>
      <t xml:space="preserve"> keverékből, BE alápermetezéssel, </t>
    </r>
    <r>
      <rPr>
        <b/>
        <sz val="12"/>
        <rFont val="Arial Narrow"/>
        <family val="2"/>
        <charset val="238"/>
      </rPr>
      <t>4,00+1,00cm vtg</t>
    </r>
    <r>
      <rPr>
        <sz val="12"/>
        <rFont val="Arial Narrow"/>
        <family val="2"/>
        <charset val="238"/>
      </rPr>
      <t>.-ban aszfaltkeverék gépi ill. kézi bedolgozásával / ΣΣT</t>
    </r>
    <r>
      <rPr>
        <vertAlign val="subscript"/>
        <sz val="12"/>
        <rFont val="Arial Narrow"/>
        <family val="2"/>
        <charset val="238"/>
      </rPr>
      <t>kopó rtg</t>
    </r>
    <r>
      <rPr>
        <sz val="12"/>
        <rFont val="Arial Narrow"/>
        <family val="2"/>
        <charset val="238"/>
      </rPr>
      <t>.= ~ 175,31 m</t>
    </r>
    <r>
      <rPr>
        <vertAlign val="superscript"/>
        <sz val="12"/>
        <rFont val="Arial Narrow"/>
        <family val="2"/>
        <charset val="238"/>
      </rPr>
      <t>2</t>
    </r>
    <r>
      <rPr>
        <sz val="12"/>
        <rFont val="Arial Narrow"/>
        <family val="2"/>
        <charset val="238"/>
      </rPr>
      <t xml:space="preserve"> /</t>
    </r>
  </si>
  <si>
    <r>
      <t>Aszfaltburkolat  marása ~4cm vtg.-ban a meglévő n.kockakő futósor között      / ΣΣT</t>
    </r>
    <r>
      <rPr>
        <vertAlign val="subscript"/>
        <sz val="12"/>
        <rFont val="Arial Narrow"/>
        <family val="2"/>
        <charset val="238"/>
      </rPr>
      <t>burkolat</t>
    </r>
    <r>
      <rPr>
        <sz val="12"/>
        <rFont val="Arial Narrow"/>
        <family val="2"/>
        <charset val="238"/>
      </rPr>
      <t>= ~ 175,31 m</t>
    </r>
    <r>
      <rPr>
        <vertAlign val="superscript"/>
        <sz val="12"/>
        <rFont val="Arial Narrow"/>
        <family val="2"/>
        <charset val="238"/>
      </rPr>
      <t>2</t>
    </r>
    <r>
      <rPr>
        <sz val="12"/>
        <rFont val="Arial Narrow"/>
        <family val="2"/>
        <charset val="238"/>
      </rPr>
      <t xml:space="preserve"> /</t>
    </r>
  </si>
  <si>
    <r>
      <t>Aszfaltburkolat bontása hidraulikus bontófejjel ~0,05m vtg.-ban,1,00m-1,50m szélességben,meglévő szilárdburkolatú területek csatlakozásánál, géppel ill. kézi munkával / ΣΣT</t>
    </r>
    <r>
      <rPr>
        <vertAlign val="subscript"/>
        <sz val="12"/>
        <rFont val="Arial Narrow"/>
        <family val="2"/>
        <charset val="238"/>
      </rPr>
      <t>burk.csatlakozás</t>
    </r>
    <r>
      <rPr>
        <sz val="12"/>
        <rFont val="Arial Narrow"/>
        <family val="2"/>
        <charset val="238"/>
      </rPr>
      <t>= ~ 56,17 m</t>
    </r>
    <r>
      <rPr>
        <vertAlign val="superscript"/>
        <sz val="12"/>
        <rFont val="Arial Narrow"/>
        <family val="2"/>
        <charset val="238"/>
      </rPr>
      <t>2</t>
    </r>
    <r>
      <rPr>
        <sz val="12"/>
        <rFont val="Arial Narrow"/>
        <family val="2"/>
        <charset val="238"/>
      </rPr>
      <t xml:space="preserve"> /</t>
    </r>
  </si>
  <si>
    <r>
      <t>Hengerelt aszfalt kopóréteg készítése</t>
    </r>
    <r>
      <rPr>
        <b/>
        <sz val="12"/>
        <rFont val="Arial Narrow"/>
        <family val="2"/>
        <charset val="238"/>
      </rPr>
      <t xml:space="preserve"> AC-11 Kopó j.</t>
    </r>
    <r>
      <rPr>
        <sz val="12"/>
        <rFont val="Arial Narrow"/>
        <family val="2"/>
        <charset val="238"/>
      </rPr>
      <t xml:space="preserve"> keverékből, BE alápermetezéssel, </t>
    </r>
    <r>
      <rPr>
        <b/>
        <sz val="12"/>
        <rFont val="Arial Narrow"/>
        <family val="2"/>
        <charset val="238"/>
      </rPr>
      <t>4,00+1,00cm vtg</t>
    </r>
    <r>
      <rPr>
        <sz val="12"/>
        <rFont val="Arial Narrow"/>
        <family val="2"/>
        <charset val="238"/>
      </rPr>
      <t>.-ban aszfaltkeverék gépi ill. kézi bedolgozásával / ΣΣT</t>
    </r>
    <r>
      <rPr>
        <vertAlign val="subscript"/>
        <sz val="12"/>
        <rFont val="Arial Narrow"/>
        <family val="2"/>
        <charset val="238"/>
      </rPr>
      <t>kopó rtg</t>
    </r>
    <r>
      <rPr>
        <sz val="12"/>
        <rFont val="Arial Narrow"/>
        <family val="2"/>
        <charset val="238"/>
      </rPr>
      <t>.= ~ 56,17 m</t>
    </r>
    <r>
      <rPr>
        <vertAlign val="superscript"/>
        <sz val="12"/>
        <rFont val="Arial Narrow"/>
        <family val="2"/>
        <charset val="238"/>
      </rPr>
      <t>2</t>
    </r>
    <r>
      <rPr>
        <sz val="12"/>
        <rFont val="Arial Narrow"/>
        <family val="2"/>
        <charset val="238"/>
      </rPr>
      <t xml:space="preserve"> /</t>
    </r>
  </si>
  <si>
    <r>
      <t xml:space="preserve">Hengerelt aszfalt kötőréteg készítése </t>
    </r>
    <r>
      <rPr>
        <b/>
        <sz val="12"/>
        <rFont val="Arial Narrow"/>
        <family val="2"/>
        <charset val="238"/>
      </rPr>
      <t>AC-11 Kötő j</t>
    </r>
    <r>
      <rPr>
        <sz val="12"/>
        <rFont val="Arial Narrow"/>
        <family val="2"/>
        <charset val="238"/>
      </rPr>
      <t xml:space="preserve">. keverékből, BE alápermetezéssel, </t>
    </r>
    <r>
      <rPr>
        <b/>
        <sz val="12"/>
        <rFont val="Arial Narrow"/>
        <family val="2"/>
        <charset val="238"/>
      </rPr>
      <t>~ 4,00 cm vtg</t>
    </r>
    <r>
      <rPr>
        <sz val="12"/>
        <rFont val="Arial Narrow"/>
        <family val="2"/>
        <charset val="238"/>
      </rPr>
      <t>.-ban aszfaltkeverék gépi ill. kézi bedolgozásával / T</t>
    </r>
    <r>
      <rPr>
        <vertAlign val="subscript"/>
        <sz val="12"/>
        <rFont val="Arial Narrow"/>
        <family val="2"/>
        <charset val="238"/>
      </rPr>
      <t>kötő rtg.</t>
    </r>
    <r>
      <rPr>
        <sz val="12"/>
        <rFont val="Arial Narrow"/>
        <family val="2"/>
        <charset val="238"/>
      </rPr>
      <t>= ~ 11,23 m</t>
    </r>
    <r>
      <rPr>
        <vertAlign val="superscript"/>
        <sz val="12"/>
        <rFont val="Arial Narrow"/>
        <family val="2"/>
        <charset val="238"/>
      </rPr>
      <t>2</t>
    </r>
    <r>
      <rPr>
        <sz val="12"/>
        <rFont val="Arial Narrow"/>
        <family val="2"/>
        <charset val="238"/>
      </rPr>
      <t xml:space="preserve"> /</t>
    </r>
  </si>
  <si>
    <t>Bontott anyag felrakása gépjárműre gépi ill. kézi erővel (aszfalt törm.)</t>
  </si>
  <si>
    <r>
      <t>Padka és elválasztó sáv készítése felületrendezéssel,tömörítve , helyszínre szállított termőföld  felhasználásával, gépi erővel, kiegészítő kézi munkával.   ~5cm vtg.ban, ~ 0,30m szélességben / T =~6,00m</t>
    </r>
    <r>
      <rPr>
        <vertAlign val="superscript"/>
        <sz val="12"/>
        <color indexed="8"/>
        <rFont val="Arial Narrow"/>
        <family val="2"/>
        <charset val="238"/>
      </rPr>
      <t xml:space="preserve">2 </t>
    </r>
    <r>
      <rPr>
        <sz val="12"/>
        <color indexed="8"/>
        <rFont val="Arial Narrow"/>
        <family val="2"/>
        <charset val="238"/>
      </rPr>
      <t>/</t>
    </r>
  </si>
  <si>
    <r>
      <t>Aszfaltburkolat bontása hidraulikus bontófejjel ~0,05m vtg.-ban,1,00m-1,50m szélességben,meglévő szilárdburkolatú területek csatlakozásánál, géppel ill. kézi munkával / ΣΣT</t>
    </r>
    <r>
      <rPr>
        <vertAlign val="subscript"/>
        <sz val="12"/>
        <rFont val="Arial Narrow"/>
        <family val="2"/>
        <charset val="238"/>
      </rPr>
      <t>burk.csatlakozás</t>
    </r>
    <r>
      <rPr>
        <sz val="12"/>
        <rFont val="Arial Narrow"/>
        <family val="2"/>
        <charset val="238"/>
      </rPr>
      <t>= ~ 53,67 m</t>
    </r>
    <r>
      <rPr>
        <vertAlign val="superscript"/>
        <sz val="12"/>
        <rFont val="Arial Narrow"/>
        <family val="2"/>
        <charset val="238"/>
      </rPr>
      <t>2</t>
    </r>
    <r>
      <rPr>
        <sz val="12"/>
        <rFont val="Arial Narrow"/>
        <family val="2"/>
        <charset val="238"/>
      </rPr>
      <t xml:space="preserve"> /</t>
    </r>
  </si>
  <si>
    <t>Aknafedlapok, közműszerelvények színtbehelyezése lakatos szakmunka igénybevételével/ egyedi méretü akna /</t>
  </si>
  <si>
    <r>
      <t>Hengerelt aszfalt kopóréteg készítése</t>
    </r>
    <r>
      <rPr>
        <b/>
        <sz val="12"/>
        <rFont val="Arial Narrow"/>
        <family val="2"/>
        <charset val="238"/>
      </rPr>
      <t xml:space="preserve"> AC-11 Kopó j.</t>
    </r>
    <r>
      <rPr>
        <sz val="12"/>
        <rFont val="Arial Narrow"/>
        <family val="2"/>
        <charset val="238"/>
      </rPr>
      <t xml:space="preserve"> keverékből, BE alápermetezéssel, </t>
    </r>
    <r>
      <rPr>
        <b/>
        <sz val="12"/>
        <rFont val="Arial Narrow"/>
        <family val="2"/>
        <charset val="238"/>
      </rPr>
      <t>4,00+1,00cm vtg</t>
    </r>
    <r>
      <rPr>
        <sz val="12"/>
        <rFont val="Arial Narrow"/>
        <family val="2"/>
        <charset val="238"/>
      </rPr>
      <t>.-ban aszfaltkeverék gépi ill. kézi bedolgozásával / ΣΣT</t>
    </r>
    <r>
      <rPr>
        <vertAlign val="subscript"/>
        <sz val="12"/>
        <rFont val="Arial Narrow"/>
        <family val="2"/>
        <charset val="238"/>
      </rPr>
      <t>kopó rtg</t>
    </r>
    <r>
      <rPr>
        <sz val="12"/>
        <rFont val="Arial Narrow"/>
        <family val="2"/>
        <charset val="238"/>
      </rPr>
      <t>.= ~ 482,00 m</t>
    </r>
    <r>
      <rPr>
        <vertAlign val="superscript"/>
        <sz val="12"/>
        <rFont val="Arial Narrow"/>
        <family val="2"/>
        <charset val="238"/>
      </rPr>
      <t>2</t>
    </r>
    <r>
      <rPr>
        <sz val="12"/>
        <rFont val="Arial Narrow"/>
        <family val="2"/>
        <charset val="238"/>
      </rPr>
      <t xml:space="preserve"> /</t>
    </r>
  </si>
  <si>
    <r>
      <t xml:space="preserve">Hengerelt aszfalt kötőréteg készítése </t>
    </r>
    <r>
      <rPr>
        <b/>
        <sz val="12"/>
        <rFont val="Arial Narrow"/>
        <family val="2"/>
        <charset val="238"/>
      </rPr>
      <t>AC-11 Kötő j</t>
    </r>
    <r>
      <rPr>
        <sz val="12"/>
        <rFont val="Arial Narrow"/>
        <family val="2"/>
        <charset val="238"/>
      </rPr>
      <t xml:space="preserve">. keverékből, BE alápermetezéssel, </t>
    </r>
    <r>
      <rPr>
        <b/>
        <sz val="12"/>
        <rFont val="Arial Narrow"/>
        <family val="2"/>
        <charset val="238"/>
      </rPr>
      <t>~ 4,00 cm vtg</t>
    </r>
    <r>
      <rPr>
        <sz val="12"/>
        <rFont val="Arial Narrow"/>
        <family val="2"/>
        <charset val="238"/>
      </rPr>
      <t>.-ban aszfaltkeverék gépi ill. kézi bedolgozásával / T</t>
    </r>
    <r>
      <rPr>
        <vertAlign val="subscript"/>
        <sz val="12"/>
        <rFont val="Arial Narrow"/>
        <family val="2"/>
        <charset val="238"/>
      </rPr>
      <t>kötő rtg.</t>
    </r>
    <r>
      <rPr>
        <sz val="12"/>
        <rFont val="Arial Narrow"/>
        <family val="2"/>
        <charset val="238"/>
      </rPr>
      <t>= ~ 83,1+96,40 m</t>
    </r>
    <r>
      <rPr>
        <vertAlign val="superscript"/>
        <sz val="12"/>
        <rFont val="Arial Narrow"/>
        <family val="2"/>
        <charset val="238"/>
      </rPr>
      <t>2</t>
    </r>
    <r>
      <rPr>
        <sz val="12"/>
        <rFont val="Arial Narrow"/>
        <family val="2"/>
        <charset val="238"/>
      </rPr>
      <t xml:space="preserve"> /</t>
    </r>
  </si>
  <si>
    <r>
      <t xml:space="preserve">Bontott anyag elszállítása lerakóhelyre, járműürítéssel, lerakóhelyi díjjal ( aszfalt </t>
    </r>
    <r>
      <rPr>
        <i/>
        <sz val="12"/>
        <color indexed="8"/>
        <rFont val="Arial Narrow"/>
        <family val="2"/>
        <charset val="238"/>
      </rPr>
      <t>törm.)</t>
    </r>
  </si>
  <si>
    <r>
      <t>Bontott anyag elszállítása lerakóhelyre, járműürítéssel, lerakóhelyi díjjal ( mart aszfalt</t>
    </r>
    <r>
      <rPr>
        <i/>
        <sz val="12"/>
        <color indexed="8"/>
        <rFont val="Arial Narrow"/>
        <family val="2"/>
        <charset val="238"/>
      </rPr>
      <t>)</t>
    </r>
  </si>
  <si>
    <r>
      <t>Hengerelt aszfalt kopóréteg készítése</t>
    </r>
    <r>
      <rPr>
        <b/>
        <sz val="12"/>
        <rFont val="Arial Narrow"/>
        <family val="2"/>
        <charset val="238"/>
      </rPr>
      <t xml:space="preserve"> AC-11 Kopó j.</t>
    </r>
    <r>
      <rPr>
        <sz val="12"/>
        <rFont val="Arial Narrow"/>
        <family val="2"/>
        <charset val="238"/>
      </rPr>
      <t xml:space="preserve"> keverékből, BE alápermetezéssel, </t>
    </r>
    <r>
      <rPr>
        <b/>
        <sz val="12"/>
        <rFont val="Arial Narrow"/>
        <family val="2"/>
        <charset val="238"/>
      </rPr>
      <t>4,00+1,00cm vtg</t>
    </r>
    <r>
      <rPr>
        <sz val="12"/>
        <rFont val="Arial Narrow"/>
        <family val="2"/>
        <charset val="238"/>
      </rPr>
      <t>.-ban aszfaltkeverék gépi ill. kézi bedolgozásával / ΣΣT</t>
    </r>
    <r>
      <rPr>
        <vertAlign val="subscript"/>
        <sz val="12"/>
        <rFont val="Arial Narrow"/>
        <family val="2"/>
        <charset val="238"/>
      </rPr>
      <t>kopó rtg</t>
    </r>
    <r>
      <rPr>
        <sz val="12"/>
        <rFont val="Arial Narrow"/>
        <family val="2"/>
        <charset val="238"/>
      </rPr>
      <t>.= ~ 400,00 m</t>
    </r>
    <r>
      <rPr>
        <vertAlign val="superscript"/>
        <sz val="12"/>
        <rFont val="Arial Narrow"/>
        <family val="2"/>
        <charset val="238"/>
      </rPr>
      <t>2</t>
    </r>
    <r>
      <rPr>
        <sz val="12"/>
        <rFont val="Arial Narrow"/>
        <family val="2"/>
        <charset val="238"/>
      </rPr>
      <t xml:space="preserve"> /</t>
    </r>
  </si>
  <si>
    <r>
      <t xml:space="preserve">Hengerelt aszfalt kötőréteg készítése </t>
    </r>
    <r>
      <rPr>
        <b/>
        <sz val="12"/>
        <rFont val="Arial Narrow"/>
        <family val="2"/>
        <charset val="238"/>
      </rPr>
      <t>AC-11 Kötő j</t>
    </r>
    <r>
      <rPr>
        <sz val="12"/>
        <rFont val="Arial Narrow"/>
        <family val="2"/>
        <charset val="238"/>
      </rPr>
      <t xml:space="preserve">. keverékből, BE alápermetezéssel, </t>
    </r>
    <r>
      <rPr>
        <b/>
        <sz val="12"/>
        <rFont val="Arial Narrow"/>
        <family val="2"/>
        <charset val="238"/>
      </rPr>
      <t>~ 4,00 cm vtg</t>
    </r>
    <r>
      <rPr>
        <sz val="12"/>
        <rFont val="Arial Narrow"/>
        <family val="2"/>
        <charset val="238"/>
      </rPr>
      <t>.-ban aszfaltkeverék gépi ill. kézi bedolgozásával / T</t>
    </r>
    <r>
      <rPr>
        <vertAlign val="subscript"/>
        <sz val="12"/>
        <rFont val="Arial Narrow"/>
        <family val="2"/>
        <charset val="238"/>
      </rPr>
      <t>kötő rtg.</t>
    </r>
    <r>
      <rPr>
        <sz val="12"/>
        <rFont val="Arial Narrow"/>
        <family val="2"/>
        <charset val="238"/>
      </rPr>
      <t>= ~ 141,11 m</t>
    </r>
    <r>
      <rPr>
        <vertAlign val="superscript"/>
        <sz val="12"/>
        <rFont val="Arial Narrow"/>
        <family val="2"/>
        <charset val="238"/>
      </rPr>
      <t>2</t>
    </r>
    <r>
      <rPr>
        <sz val="12"/>
        <rFont val="Arial Narrow"/>
        <family val="2"/>
        <charset val="238"/>
      </rPr>
      <t xml:space="preserve"> /</t>
    </r>
  </si>
  <si>
    <r>
      <t>Aszfaltburkolat bontása hidraulikus bontófejjel ~0,05m vtg.-ban,1,00m-1,50m szélességben,meglévő szilárdburkolatú területek csatlakozásánál, géppel ill. kézi munkával / ΣΣT</t>
    </r>
    <r>
      <rPr>
        <vertAlign val="subscript"/>
        <sz val="12"/>
        <rFont val="Arial Narrow"/>
        <family val="2"/>
        <charset val="238"/>
      </rPr>
      <t>burk.csatlakozás</t>
    </r>
    <r>
      <rPr>
        <sz val="12"/>
        <rFont val="Arial Narrow"/>
        <family val="2"/>
        <charset val="238"/>
      </rPr>
      <t>= ~ 55,64 m</t>
    </r>
    <r>
      <rPr>
        <vertAlign val="superscript"/>
        <sz val="12"/>
        <rFont val="Arial Narrow"/>
        <family val="2"/>
        <charset val="238"/>
      </rPr>
      <t>2</t>
    </r>
    <r>
      <rPr>
        <sz val="12"/>
        <rFont val="Arial Narrow"/>
        <family val="2"/>
        <charset val="238"/>
      </rPr>
      <t xml:space="preserve"> /</t>
    </r>
  </si>
  <si>
    <t>Aknafedlapok, közműszerelvények színtbehelyezése lakatos szakmunka igénybevételével / 70*70-es közműfedlapok /</t>
  </si>
  <si>
    <t xml:space="preserve">  I. terület:   Összekötő út hátsó ligetes területnél</t>
  </si>
  <si>
    <t xml:space="preserve">  IV. terület:  Gépkocsi parkolóhoz vezető út.</t>
  </si>
  <si>
    <t xml:space="preserve">  II. terület:  Üzemi konyha és üzemi mosoda mögötti terület</t>
  </si>
  <si>
    <r>
      <t xml:space="preserve">  III. terület:  "B" épület főbejárat előtti terület</t>
    </r>
    <r>
      <rPr>
        <sz val="14"/>
        <rFont val="Arial Narrow"/>
        <family val="2"/>
        <charset val="238"/>
      </rPr>
      <t xml:space="preserve">                                                                                                                                             </t>
    </r>
  </si>
  <si>
    <r>
      <t xml:space="preserve">Költségvetés kiírás                                                                                                           / </t>
    </r>
    <r>
      <rPr>
        <b/>
        <i/>
        <sz val="14"/>
        <color theme="1"/>
        <rFont val="Arial Narrow"/>
        <family val="2"/>
        <charset val="238"/>
      </rPr>
      <t xml:space="preserve">Nettó </t>
    </r>
    <r>
      <rPr>
        <b/>
        <sz val="14"/>
        <color theme="1"/>
        <rFont val="Arial Narrow"/>
        <family val="2"/>
        <charset val="238"/>
      </rPr>
      <t xml:space="preserve">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</si>
  <si>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Költségvetés kiírás                                                                                                                           / </t>
    </r>
    <r>
      <rPr>
        <b/>
        <i/>
        <sz val="14"/>
        <color theme="1"/>
        <rFont val="Arial Narrow"/>
        <family val="2"/>
        <charset val="238"/>
      </rPr>
      <t xml:space="preserve">Bruttó </t>
    </r>
    <r>
      <rPr>
        <b/>
        <sz val="14"/>
        <color theme="1"/>
        <rFont val="Arial Narrow"/>
        <family val="2"/>
        <charset val="238"/>
      </rPr>
      <t xml:space="preserve">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</si>
  <si>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Terület megnevezések</t>
  </si>
  <si>
    <r>
      <t>Padka és elválasztó sáv készítése felületrendezéssel, tömörítve, helyszínre szállított termőföld  felhasználásával, gépi erővel, kiegészítő kézi munkával.   ~5cm vtg.ban, ~ 0,30m szélességben, / T =76,04 m</t>
    </r>
    <r>
      <rPr>
        <vertAlign val="superscript"/>
        <sz val="12"/>
        <color indexed="8"/>
        <rFont val="Arial Narrow"/>
        <family val="2"/>
        <charset val="238"/>
      </rPr>
      <t xml:space="preserve">2 </t>
    </r>
    <r>
      <rPr>
        <sz val="12"/>
        <color indexed="8"/>
        <rFont val="Arial Narrow"/>
        <family val="2"/>
        <charset val="238"/>
      </rPr>
      <t>/</t>
    </r>
  </si>
  <si>
    <t>Bontott anyag elszállítása lerakóhelyre, járműürítéssel, lerakóhelyi díjjal, ( aszfalt törm.)</t>
  </si>
  <si>
    <t>Beton burkolat alap készítése közmű akna szűkítő csere környezetében. ~0,15m vtg.-ban min.C8-24 beton keverék felhasználásával</t>
  </si>
  <si>
    <r>
      <t xml:space="preserve">  II. terület:  Üzemi konyha és üzemi mosoda mögötti terület    </t>
    </r>
    <r>
      <rPr>
        <b/>
        <i/>
        <sz val="12"/>
        <rFont val="Arial Narrow"/>
        <family val="2"/>
        <charset val="238"/>
      </rPr>
      <t xml:space="preserve">   </t>
    </r>
    <r>
      <rPr>
        <b/>
        <sz val="12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Aszfaltburkolat készítése  aszfalt bedolgozó géplánc és kiegészítő kézi munka alkalmazásával</t>
    </r>
  </si>
  <si>
    <r>
      <t xml:space="preserve">  I. terület:   Összekötő út hátsó ligetes területnél  </t>
    </r>
    <r>
      <rPr>
        <b/>
        <i/>
        <sz val="12"/>
        <rFont val="Arial Narrow"/>
        <family val="2"/>
        <charset val="238"/>
      </rPr>
      <t xml:space="preserve">   </t>
    </r>
    <r>
      <rPr>
        <b/>
        <sz val="12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Aszfaltburkolat készítése  aszfalt bedolgozó géplánc és kiegészítő kézi munka alkalmazásával</t>
    </r>
  </si>
  <si>
    <r>
      <t xml:space="preserve">  III. terület:  "B" épület főbejárat előtti terület      </t>
    </r>
    <r>
      <rPr>
        <b/>
        <i/>
        <sz val="12"/>
        <rFont val="Arial Narrow"/>
        <family val="2"/>
        <charset val="238"/>
      </rPr>
      <t xml:space="preserve">   </t>
    </r>
    <r>
      <rPr>
        <b/>
        <sz val="12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Aszfaltburkolat készítése  aszfalt bedolgozó géplánc és kiegészítő kézi munka alkalmazásával</t>
    </r>
  </si>
  <si>
    <r>
      <t xml:space="preserve">  IV. terület: Gépkocsi parkolóhoz vezető út      </t>
    </r>
    <r>
      <rPr>
        <b/>
        <i/>
        <sz val="12"/>
        <rFont val="Arial Narrow"/>
        <family val="2"/>
        <charset val="238"/>
      </rPr>
      <t xml:space="preserve">   </t>
    </r>
    <r>
      <rPr>
        <b/>
        <sz val="12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Aszfaltburkolat készítése  aszfalt bedolgozó géplánc és kiegészítő kézi munka alkalmazásával</t>
    </r>
  </si>
  <si>
    <t xml:space="preserve">Fővárosi Önkormányzat Kamaraerdei Úti Idősek Otthona , cím: 1112 Budapest, Kamaraerdei út 16.                                                                                                                                                                                                                                              belső területén aszfaltburkolatú utak felújítása és új aszfaltburkolatú út készítése II.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</si>
  <si>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Fővárosi Önkormányzat Kamaraerdei Úti Idősek Otthona , cím: 1112 Budapest,  Kamaraerdei út 16.                                                                                                                                                                                                                                              belső területén aszfaltburkolatú utak felújítása és új aszfaltburkolatú út készítése II.                                                                                                                                                                                                                                     </t>
  </si>
  <si>
    <t xml:space="preserve">Fővárosi Önkormányzat Kamaraerdei Úti Idősek Otthona , cím: 1112 Budapest, Kamaraerdei út 16.                                                                                                                                                                                                                                              belső területén aszfaltburkolatú utak felújítása és új aszfaltburkolatú út készítése II.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</si>
  <si>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Fővárosi Önkormányzat Kamaraerdei Úti Idősek Otthona , cím: 1112 Budapest, Kamaraerdei út 16.                                                                                                                                                                                                                                              belső területén aszfaltburkolatú utak felújítása és új aszfaltburkolatú út készítése II.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</si>
  <si>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i/>
        <sz val="14"/>
        <rFont val="Arial Narrow"/>
        <family val="2"/>
        <charset val="238"/>
      </rPr>
      <t xml:space="preserve">Mindösszesen </t>
    </r>
    <r>
      <rPr>
        <b/>
        <sz val="14"/>
        <rFont val="Arial Narrow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</si>
</sst>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#,##0\ &quot;Ft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i/>
      <sz val="12"/>
      <name val="Arial Narrow"/>
      <family val="2"/>
      <charset val="238"/>
    </font>
    <font>
      <vertAlign val="subscript"/>
      <sz val="12"/>
      <name val="Arial Narrow"/>
      <family val="2"/>
      <charset val="238"/>
    </font>
    <font>
      <vertAlign val="superscript"/>
      <sz val="12"/>
      <name val="Arial Narrow"/>
      <family val="2"/>
      <charset val="238"/>
    </font>
    <font>
      <b/>
      <vertAlign val="superscript"/>
      <sz val="12"/>
      <name val="Arial Narrow"/>
      <family val="2"/>
      <charset val="238"/>
    </font>
    <font>
      <sz val="12"/>
      <color indexed="8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vertAlign val="superscript"/>
      <sz val="12"/>
      <color theme="1"/>
      <name val="Arial Narrow"/>
      <family val="2"/>
      <charset val="238"/>
    </font>
    <font>
      <i/>
      <sz val="12"/>
      <color indexed="8"/>
      <name val="Arial Narrow"/>
      <family val="2"/>
      <charset val="238"/>
    </font>
    <font>
      <vertAlign val="superscript"/>
      <sz val="12"/>
      <color indexed="8"/>
      <name val="Arial Narrow"/>
      <family val="2"/>
      <charset val="238"/>
    </font>
    <font>
      <b/>
      <sz val="16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  <font>
      <b/>
      <i/>
      <sz val="14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i/>
      <sz val="14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2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10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164" fontId="5" fillId="0" borderId="0" xfId="0" applyNumberFormat="1" applyFont="1"/>
    <xf numFmtId="164" fontId="4" fillId="0" borderId="3" xfId="1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164" fontId="5" fillId="0" borderId="13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64" fontId="16" fillId="0" borderId="0" xfId="0" applyNumberFormat="1" applyFont="1"/>
    <xf numFmtId="16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vertical="center"/>
    </xf>
    <xf numFmtId="164" fontId="3" fillId="0" borderId="1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164" fontId="18" fillId="0" borderId="0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164" fontId="18" fillId="0" borderId="12" xfId="0" applyNumberFormat="1" applyFont="1" applyBorder="1" applyAlignment="1">
      <alignment horizontal="center" vertical="center" wrapText="1"/>
    </xf>
    <xf numFmtId="164" fontId="18" fillId="0" borderId="13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6CE8F-6F4B-47C9-92C7-FD72277FB6F5}">
  <sheetPr>
    <pageSetUpPr fitToPage="1"/>
  </sheetPr>
  <dimension ref="A1:K12"/>
  <sheetViews>
    <sheetView tabSelected="1" zoomScaleNormal="100" zoomScaleSheetLayoutView="100" workbookViewId="0">
      <selection activeCell="N19" sqref="N19"/>
    </sheetView>
  </sheetViews>
  <sheetFormatPr defaultRowHeight="16.5" x14ac:dyDescent="0.3"/>
  <cols>
    <col min="1" max="2" width="5.140625" style="25" customWidth="1"/>
    <col min="3" max="3" width="69.7109375" style="25" customWidth="1"/>
    <col min="4" max="4" width="11.85546875" style="25" customWidth="1"/>
    <col min="5" max="5" width="12.7109375" style="25" customWidth="1"/>
    <col min="6" max="6" width="10.85546875" style="25" customWidth="1"/>
    <col min="7" max="7" width="10.7109375" style="25" customWidth="1"/>
    <col min="8" max="8" width="11.85546875" style="25" customWidth="1"/>
    <col min="9" max="9" width="7.28515625" style="25" customWidth="1"/>
    <col min="10" max="10" width="10.85546875" style="25" customWidth="1"/>
    <col min="11" max="16384" width="9.140625" style="25"/>
  </cols>
  <sheetData>
    <row r="1" spans="1:11" ht="67.5" customHeight="1" thickBot="1" x14ac:dyDescent="0.35">
      <c r="A1" s="34" t="s">
        <v>79</v>
      </c>
      <c r="B1" s="34"/>
      <c r="C1" s="34"/>
      <c r="D1" s="34"/>
      <c r="E1" s="34"/>
      <c r="F1" s="34"/>
      <c r="G1" s="34"/>
      <c r="H1" s="34"/>
      <c r="I1" s="34"/>
    </row>
    <row r="2" spans="1:11" ht="33" customHeight="1" x14ac:dyDescent="0.3">
      <c r="B2" s="59" t="s">
        <v>68</v>
      </c>
      <c r="C2" s="60"/>
      <c r="D2" s="61" t="s">
        <v>66</v>
      </c>
      <c r="E2" s="61"/>
      <c r="F2" s="61"/>
      <c r="G2" s="61" t="s">
        <v>67</v>
      </c>
      <c r="H2" s="61"/>
      <c r="I2" s="62"/>
      <c r="J2" s="26"/>
    </row>
    <row r="3" spans="1:11" ht="32.25" customHeight="1" x14ac:dyDescent="0.3">
      <c r="B3" s="63" t="s">
        <v>62</v>
      </c>
      <c r="C3" s="56"/>
      <c r="D3" s="57"/>
      <c r="E3" s="57"/>
      <c r="F3" s="57"/>
      <c r="G3" s="58"/>
      <c r="H3" s="58"/>
      <c r="I3" s="64"/>
      <c r="J3" s="28"/>
    </row>
    <row r="4" spans="1:11" ht="32.25" customHeight="1" x14ac:dyDescent="0.3">
      <c r="B4" s="63" t="s">
        <v>64</v>
      </c>
      <c r="C4" s="56"/>
      <c r="D4" s="58"/>
      <c r="E4" s="58"/>
      <c r="F4" s="58"/>
      <c r="G4" s="58"/>
      <c r="H4" s="58"/>
      <c r="I4" s="64"/>
      <c r="J4" s="28"/>
    </row>
    <row r="5" spans="1:11" ht="33.75" customHeight="1" x14ac:dyDescent="0.3">
      <c r="B5" s="63" t="s">
        <v>65</v>
      </c>
      <c r="C5" s="56"/>
      <c r="D5" s="58"/>
      <c r="E5" s="58"/>
      <c r="F5" s="58"/>
      <c r="G5" s="58"/>
      <c r="H5" s="58"/>
      <c r="I5" s="64"/>
      <c r="J5" s="28"/>
      <c r="K5" s="28"/>
    </row>
    <row r="6" spans="1:11" ht="32.25" customHeight="1" thickBot="1" x14ac:dyDescent="0.35">
      <c r="B6" s="65" t="s">
        <v>63</v>
      </c>
      <c r="C6" s="66"/>
      <c r="D6" s="67"/>
      <c r="E6" s="67"/>
      <c r="F6" s="67"/>
      <c r="G6" s="67"/>
      <c r="H6" s="67"/>
      <c r="I6" s="68"/>
      <c r="J6" s="28"/>
    </row>
    <row r="7" spans="1:11" ht="9.75" customHeight="1" x14ac:dyDescent="0.3">
      <c r="B7" s="27"/>
      <c r="C7" s="27"/>
      <c r="D7" s="55"/>
      <c r="E7" s="55"/>
      <c r="F7" s="55"/>
      <c r="G7" s="55"/>
      <c r="H7" s="55"/>
      <c r="I7" s="55"/>
      <c r="J7" s="28"/>
    </row>
    <row r="8" spans="1:11" ht="15.75" customHeight="1" x14ac:dyDescent="0.3">
      <c r="B8" s="35"/>
      <c r="C8" s="33" t="s">
        <v>80</v>
      </c>
      <c r="D8" s="30">
        <f>D3+D4+D5+D6</f>
        <v>0</v>
      </c>
      <c r="E8" s="31"/>
      <c r="F8" s="31"/>
      <c r="G8" s="30">
        <f>G3+G4+G5+G6</f>
        <v>0</v>
      </c>
      <c r="H8" s="31"/>
      <c r="I8" s="31"/>
    </row>
    <row r="9" spans="1:11" ht="15.75" customHeight="1" thickBot="1" x14ac:dyDescent="0.35">
      <c r="B9" s="35"/>
      <c r="C9" s="33"/>
      <c r="D9" s="32"/>
      <c r="E9" s="32"/>
      <c r="F9" s="32"/>
      <c r="G9" s="32"/>
      <c r="H9" s="32"/>
      <c r="I9" s="32"/>
    </row>
    <row r="10" spans="1:11" ht="17.25" thickTop="1" x14ac:dyDescent="0.3"/>
    <row r="12" spans="1:11" x14ac:dyDescent="0.3">
      <c r="E12" s="29"/>
    </row>
  </sheetData>
  <mergeCells count="20">
    <mergeCell ref="D8:F9"/>
    <mergeCell ref="G8:I9"/>
    <mergeCell ref="C8:C9"/>
    <mergeCell ref="A1:I1"/>
    <mergeCell ref="B8:B9"/>
    <mergeCell ref="B3:C3"/>
    <mergeCell ref="B4:C4"/>
    <mergeCell ref="B5:C5"/>
    <mergeCell ref="B6:C6"/>
    <mergeCell ref="D4:F4"/>
    <mergeCell ref="G4:I4"/>
    <mergeCell ref="D5:F5"/>
    <mergeCell ref="G5:I5"/>
    <mergeCell ref="B2:C2"/>
    <mergeCell ref="D2:F2"/>
    <mergeCell ref="D3:F3"/>
    <mergeCell ref="G2:I2"/>
    <mergeCell ref="G3:I3"/>
    <mergeCell ref="D6:F6"/>
    <mergeCell ref="G6:I6"/>
  </mergeCells>
  <pageMargins left="0.25" right="0.25" top="0.75" bottom="0.75" header="0.3" footer="0.3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1"/>
  <sheetViews>
    <sheetView topLeftCell="A3" zoomScaleNormal="100" zoomScaleSheetLayoutView="100" workbookViewId="0">
      <selection activeCell="B17" sqref="B17:F17"/>
    </sheetView>
  </sheetViews>
  <sheetFormatPr defaultRowHeight="15.75" x14ac:dyDescent="0.25"/>
  <cols>
    <col min="1" max="1" width="5.140625" style="2" customWidth="1"/>
    <col min="2" max="2" width="63.85546875" style="2" customWidth="1"/>
    <col min="3" max="3" width="11.85546875" style="2" customWidth="1"/>
    <col min="4" max="4" width="7.28515625" style="2" customWidth="1"/>
    <col min="5" max="5" width="10.85546875" style="2" customWidth="1"/>
    <col min="6" max="6" width="10.7109375" style="2" customWidth="1"/>
    <col min="7" max="8" width="18.7109375" style="2" customWidth="1"/>
    <col min="9" max="9" width="23.42578125" style="2" customWidth="1"/>
    <col min="10" max="16384" width="9.140625" style="2"/>
  </cols>
  <sheetData>
    <row r="1" spans="1:9" ht="51.75" customHeight="1" x14ac:dyDescent="0.25">
      <c r="A1" s="36" t="s">
        <v>78</v>
      </c>
      <c r="B1" s="36"/>
      <c r="C1" s="36"/>
      <c r="D1" s="36"/>
      <c r="E1" s="36"/>
      <c r="F1" s="36"/>
      <c r="G1" s="36"/>
      <c r="H1" s="36"/>
      <c r="I1" s="36"/>
    </row>
    <row r="2" spans="1:9" ht="44.25" customHeight="1" thickBot="1" x14ac:dyDescent="0.3">
      <c r="A2" s="41" t="s">
        <v>73</v>
      </c>
      <c r="B2" s="41"/>
      <c r="C2" s="41"/>
      <c r="D2" s="41"/>
      <c r="E2" s="41"/>
      <c r="F2" s="41"/>
      <c r="G2" s="41"/>
      <c r="H2" s="41"/>
      <c r="I2" s="41"/>
    </row>
    <row r="3" spans="1:9" ht="32.25" thickBot="1" x14ac:dyDescent="0.3">
      <c r="A3" s="50" t="s">
        <v>0</v>
      </c>
      <c r="B3" s="51" t="s">
        <v>1</v>
      </c>
      <c r="C3" s="52" t="s">
        <v>39</v>
      </c>
      <c r="D3" s="51" t="s">
        <v>40</v>
      </c>
      <c r="E3" s="51" t="s">
        <v>2</v>
      </c>
      <c r="F3" s="51" t="s">
        <v>23</v>
      </c>
      <c r="G3" s="51" t="s">
        <v>3</v>
      </c>
      <c r="H3" s="51" t="s">
        <v>24</v>
      </c>
      <c r="I3" s="53" t="s">
        <v>4</v>
      </c>
    </row>
    <row r="4" spans="1:9" ht="54.75" customHeight="1" x14ac:dyDescent="0.25">
      <c r="A4" s="69" t="s">
        <v>5</v>
      </c>
      <c r="B4" s="49" t="s">
        <v>60</v>
      </c>
      <c r="C4" s="15">
        <f>(55.64*0.05)</f>
        <v>2.782</v>
      </c>
      <c r="D4" s="6" t="s">
        <v>25</v>
      </c>
      <c r="E4" s="22"/>
      <c r="F4" s="23"/>
      <c r="G4" s="23">
        <f t="shared" ref="G4:G16" si="0">ROUND(C4*E4,0)</f>
        <v>0</v>
      </c>
      <c r="H4" s="23">
        <f t="shared" ref="H4:H16" si="1">ROUND(F4*C4,0)</f>
        <v>0</v>
      </c>
      <c r="I4" s="24">
        <f t="shared" ref="I4:I16" si="2">G4+H4</f>
        <v>0</v>
      </c>
    </row>
    <row r="5" spans="1:9" ht="31.5" x14ac:dyDescent="0.25">
      <c r="A5" s="70" t="s">
        <v>6</v>
      </c>
      <c r="B5" s="3" t="s">
        <v>61</v>
      </c>
      <c r="C5" s="4">
        <v>0</v>
      </c>
      <c r="D5" s="5" t="s">
        <v>18</v>
      </c>
      <c r="E5" s="16"/>
      <c r="F5" s="17"/>
      <c r="G5" s="17">
        <f>ROUND(C5*E5,0)</f>
        <v>0</v>
      </c>
      <c r="H5" s="17">
        <f t="shared" si="1"/>
        <v>0</v>
      </c>
      <c r="I5" s="18">
        <f t="shared" si="2"/>
        <v>0</v>
      </c>
    </row>
    <row r="6" spans="1:9" ht="31.5" customHeight="1" x14ac:dyDescent="0.25">
      <c r="A6" s="70" t="s">
        <v>7</v>
      </c>
      <c r="B6" s="3" t="s">
        <v>36</v>
      </c>
      <c r="C6" s="1">
        <v>400</v>
      </c>
      <c r="D6" s="5" t="s">
        <v>26</v>
      </c>
      <c r="E6" s="16"/>
      <c r="F6" s="17"/>
      <c r="G6" s="17">
        <f t="shared" ref="G6" si="3">ROUND(C6*E6,0)</f>
        <v>0</v>
      </c>
      <c r="H6" s="17">
        <f t="shared" si="1"/>
        <v>0</v>
      </c>
      <c r="I6" s="18">
        <f t="shared" si="2"/>
        <v>0</v>
      </c>
    </row>
    <row r="7" spans="1:9" ht="57.75" customHeight="1" x14ac:dyDescent="0.25">
      <c r="A7" s="70" t="s">
        <v>8</v>
      </c>
      <c r="B7" s="47" t="s">
        <v>58</v>
      </c>
      <c r="C7" s="1">
        <f>ROUND((400*0.05),1)</f>
        <v>20</v>
      </c>
      <c r="D7" s="5" t="s">
        <v>27</v>
      </c>
      <c r="E7" s="16"/>
      <c r="F7" s="17"/>
      <c r="G7" s="17">
        <f t="shared" si="0"/>
        <v>0</v>
      </c>
      <c r="H7" s="17">
        <f t="shared" si="1"/>
        <v>0</v>
      </c>
      <c r="I7" s="18">
        <f t="shared" si="2"/>
        <v>0</v>
      </c>
    </row>
    <row r="8" spans="1:9" ht="54" customHeight="1" x14ac:dyDescent="0.25">
      <c r="A8" s="70" t="s">
        <v>9</v>
      </c>
      <c r="B8" s="47" t="s">
        <v>59</v>
      </c>
      <c r="C8" s="1">
        <f>141.11*0.04</f>
        <v>5.644400000000001</v>
      </c>
      <c r="D8" s="5" t="s">
        <v>27</v>
      </c>
      <c r="E8" s="16"/>
      <c r="F8" s="17"/>
      <c r="G8" s="17">
        <f t="shared" si="0"/>
        <v>0</v>
      </c>
      <c r="H8" s="17">
        <f t="shared" si="1"/>
        <v>0</v>
      </c>
      <c r="I8" s="18">
        <f t="shared" si="2"/>
        <v>0</v>
      </c>
    </row>
    <row r="9" spans="1:9" ht="18.75" x14ac:dyDescent="0.25">
      <c r="A9" s="70" t="s">
        <v>12</v>
      </c>
      <c r="B9" s="3" t="s">
        <v>19</v>
      </c>
      <c r="C9" s="1">
        <f>(55.64*0.05)</f>
        <v>2.782</v>
      </c>
      <c r="D9" s="5" t="s">
        <v>27</v>
      </c>
      <c r="E9" s="16"/>
      <c r="F9" s="17"/>
      <c r="G9" s="17">
        <f t="shared" si="0"/>
        <v>0</v>
      </c>
      <c r="H9" s="17">
        <f t="shared" si="1"/>
        <v>0</v>
      </c>
      <c r="I9" s="18">
        <f t="shared" si="2"/>
        <v>0</v>
      </c>
    </row>
    <row r="10" spans="1:9" ht="31.5" x14ac:dyDescent="0.25">
      <c r="A10" s="70" t="s">
        <v>13</v>
      </c>
      <c r="B10" s="3" t="s">
        <v>35</v>
      </c>
      <c r="C10" s="1">
        <f>(55.64*0.05)</f>
        <v>2.782</v>
      </c>
      <c r="D10" s="5" t="s">
        <v>27</v>
      </c>
      <c r="E10" s="16"/>
      <c r="F10" s="17"/>
      <c r="G10" s="17">
        <f t="shared" si="0"/>
        <v>0</v>
      </c>
      <c r="H10" s="17">
        <f t="shared" si="1"/>
        <v>0</v>
      </c>
      <c r="I10" s="18">
        <f t="shared" si="2"/>
        <v>0</v>
      </c>
    </row>
    <row r="11" spans="1:9" ht="31.5" x14ac:dyDescent="0.25">
      <c r="A11" s="70" t="s">
        <v>14</v>
      </c>
      <c r="B11" s="3" t="s">
        <v>31</v>
      </c>
      <c r="C11" s="1">
        <f>(76.04*0.1)+C14</f>
        <v>8.7640000000000011</v>
      </c>
      <c r="D11" s="7" t="s">
        <v>25</v>
      </c>
      <c r="E11" s="16"/>
      <c r="F11" s="17"/>
      <c r="G11" s="17">
        <f>ROUND(C11*E11,0)</f>
        <v>0</v>
      </c>
      <c r="H11" s="17">
        <f>ROUND(F11*C11,0)</f>
        <v>0</v>
      </c>
      <c r="I11" s="18">
        <f t="shared" si="2"/>
        <v>0</v>
      </c>
    </row>
    <row r="12" spans="1:9" ht="50.25" x14ac:dyDescent="0.25">
      <c r="A12" s="70" t="s">
        <v>15</v>
      </c>
      <c r="B12" s="3" t="s">
        <v>69</v>
      </c>
      <c r="C12" s="1">
        <f>152.08*0.3*0.05</f>
        <v>2.2812000000000001</v>
      </c>
      <c r="D12" s="7" t="s">
        <v>25</v>
      </c>
      <c r="E12" s="16"/>
      <c r="F12" s="17"/>
      <c r="G12" s="17">
        <f>ROUND(C12*E12,0)</f>
        <v>0</v>
      </c>
      <c r="H12" s="17">
        <f>ROUND(F12*C12,0)</f>
        <v>0</v>
      </c>
      <c r="I12" s="18">
        <f t="shared" si="2"/>
        <v>0</v>
      </c>
    </row>
    <row r="13" spans="1:9" ht="31.5" x14ac:dyDescent="0.25">
      <c r="A13" s="70" t="s">
        <v>16</v>
      </c>
      <c r="B13" s="47" t="s">
        <v>32</v>
      </c>
      <c r="C13" s="1">
        <v>76.040000000000006</v>
      </c>
      <c r="D13" s="7" t="s">
        <v>28</v>
      </c>
      <c r="E13" s="16"/>
      <c r="F13" s="17"/>
      <c r="G13" s="17">
        <f t="shared" si="0"/>
        <v>0</v>
      </c>
      <c r="H13" s="17">
        <f t="shared" si="1"/>
        <v>0</v>
      </c>
      <c r="I13" s="18">
        <f t="shared" si="2"/>
        <v>0</v>
      </c>
    </row>
    <row r="14" spans="1:9" ht="47.25" x14ac:dyDescent="0.25">
      <c r="A14" s="70" t="s">
        <v>17</v>
      </c>
      <c r="B14" s="47" t="s">
        <v>33</v>
      </c>
      <c r="C14" s="1">
        <f>5.8*0.2</f>
        <v>1.1599999999999999</v>
      </c>
      <c r="D14" s="7" t="s">
        <v>25</v>
      </c>
      <c r="E14" s="16"/>
      <c r="F14" s="17"/>
      <c r="G14" s="17">
        <f t="shared" ref="G14:G15" si="4">ROUND(C14*E14,0)</f>
        <v>0</v>
      </c>
      <c r="H14" s="17">
        <f t="shared" ref="H14:H15" si="5">ROUND(F14*C14,0)</f>
        <v>0</v>
      </c>
      <c r="I14" s="18">
        <f t="shared" ref="I14:I15" si="6">G14+H14</f>
        <v>0</v>
      </c>
    </row>
    <row r="15" spans="1:9" ht="47.25" x14ac:dyDescent="0.25">
      <c r="A15" s="70" t="s">
        <v>21</v>
      </c>
      <c r="B15" s="47" t="s">
        <v>34</v>
      </c>
      <c r="C15" s="1">
        <f>5.8*0.15</f>
        <v>0.87</v>
      </c>
      <c r="D15" s="7" t="s">
        <v>25</v>
      </c>
      <c r="E15" s="16"/>
      <c r="F15" s="17"/>
      <c r="G15" s="17">
        <f t="shared" si="4"/>
        <v>0</v>
      </c>
      <c r="H15" s="17">
        <f t="shared" si="5"/>
        <v>0</v>
      </c>
      <c r="I15" s="18">
        <f t="shared" si="6"/>
        <v>0</v>
      </c>
    </row>
    <row r="16" spans="1:9" ht="16.5" thickBot="1" x14ac:dyDescent="0.3">
      <c r="A16" s="71" t="s">
        <v>22</v>
      </c>
      <c r="B16" s="48" t="s">
        <v>41</v>
      </c>
      <c r="C16" s="8">
        <v>13.15</v>
      </c>
      <c r="D16" s="9" t="s">
        <v>11</v>
      </c>
      <c r="E16" s="19"/>
      <c r="F16" s="20"/>
      <c r="G16" s="20">
        <f t="shared" si="0"/>
        <v>0</v>
      </c>
      <c r="H16" s="20">
        <f t="shared" si="1"/>
        <v>0</v>
      </c>
      <c r="I16" s="21">
        <f t="shared" si="2"/>
        <v>0</v>
      </c>
    </row>
    <row r="17" spans="1:9" ht="16.5" thickBot="1" x14ac:dyDescent="0.3">
      <c r="A17" s="42"/>
      <c r="B17" s="43" t="s">
        <v>29</v>
      </c>
      <c r="C17" s="43"/>
      <c r="D17" s="43"/>
      <c r="E17" s="43"/>
      <c r="F17" s="44"/>
      <c r="G17" s="45">
        <f>SUM(G4:G16)</f>
        <v>0</v>
      </c>
      <c r="H17" s="45">
        <f>SUM(H4:H16)</f>
        <v>0</v>
      </c>
      <c r="I17" s="46">
        <f>SUM(I4:I16)</f>
        <v>0</v>
      </c>
    </row>
    <row r="18" spans="1:9" ht="16.5" thickBot="1" x14ac:dyDescent="0.3">
      <c r="A18" s="11"/>
      <c r="B18" s="12"/>
      <c r="I18" s="13"/>
    </row>
    <row r="19" spans="1:9" ht="16.5" thickBot="1" x14ac:dyDescent="0.3">
      <c r="A19" s="11"/>
      <c r="B19" s="12"/>
      <c r="G19" s="37" t="s">
        <v>20</v>
      </c>
      <c r="H19" s="37"/>
      <c r="I19" s="14">
        <f>I17*0.27</f>
        <v>0</v>
      </c>
    </row>
    <row r="20" spans="1:9" ht="16.5" thickBot="1" x14ac:dyDescent="0.3">
      <c r="A20" s="11"/>
      <c r="B20" s="38"/>
      <c r="C20" s="38"/>
      <c r="G20" s="39" t="s">
        <v>30</v>
      </c>
      <c r="H20" s="40"/>
      <c r="I20" s="10">
        <f>SUM(I17:I19)</f>
        <v>0</v>
      </c>
    </row>
    <row r="21" spans="1:9" x14ac:dyDescent="0.25">
      <c r="A21" s="11"/>
      <c r="B21" s="12"/>
      <c r="E21" s="2" t="s">
        <v>10</v>
      </c>
    </row>
  </sheetData>
  <mergeCells count="6">
    <mergeCell ref="A1:I1"/>
    <mergeCell ref="B17:F17"/>
    <mergeCell ref="G19:H19"/>
    <mergeCell ref="B20:C20"/>
    <mergeCell ref="G20:H20"/>
    <mergeCell ref="A2:I2"/>
  </mergeCells>
  <phoneticPr fontId="2" type="noConversion"/>
  <pageMargins left="0.25" right="0.25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54E90-AC23-47B0-A6BA-2C3858EE86FF}">
  <sheetPr>
    <pageSetUpPr fitToPage="1"/>
  </sheetPr>
  <dimension ref="A1:I19"/>
  <sheetViews>
    <sheetView zoomScaleNormal="100" zoomScaleSheetLayoutView="100" workbookViewId="0">
      <selection activeCell="A4" sqref="A4:A15"/>
    </sheetView>
  </sheetViews>
  <sheetFormatPr defaultRowHeight="15.75" x14ac:dyDescent="0.25"/>
  <cols>
    <col min="1" max="1" width="5.140625" style="2" customWidth="1"/>
    <col min="2" max="2" width="65.85546875" style="2" customWidth="1"/>
    <col min="3" max="3" width="11.85546875" style="2" customWidth="1"/>
    <col min="4" max="4" width="7.28515625" style="2" customWidth="1"/>
    <col min="5" max="5" width="10.85546875" style="2" customWidth="1"/>
    <col min="6" max="6" width="10.7109375" style="2" customWidth="1"/>
    <col min="7" max="8" width="18.7109375" style="2" customWidth="1"/>
    <col min="9" max="9" width="23.42578125" style="2" customWidth="1"/>
    <col min="10" max="16384" width="9.140625" style="2"/>
  </cols>
  <sheetData>
    <row r="1" spans="1:9" ht="56.25" customHeight="1" x14ac:dyDescent="0.25">
      <c r="A1" s="36" t="s">
        <v>78</v>
      </c>
      <c r="B1" s="36"/>
      <c r="C1" s="36"/>
      <c r="D1" s="36"/>
      <c r="E1" s="36"/>
      <c r="F1" s="36"/>
      <c r="G1" s="36"/>
      <c r="H1" s="36"/>
      <c r="I1" s="36"/>
    </row>
    <row r="2" spans="1:9" ht="40.5" customHeight="1" thickBot="1" x14ac:dyDescent="0.3">
      <c r="A2" s="41" t="s">
        <v>72</v>
      </c>
      <c r="B2" s="41"/>
      <c r="C2" s="41"/>
      <c r="D2" s="41"/>
      <c r="E2" s="41"/>
      <c r="F2" s="41"/>
      <c r="G2" s="41"/>
      <c r="H2" s="41"/>
      <c r="I2" s="41"/>
    </row>
    <row r="3" spans="1:9" ht="32.25" thickBot="1" x14ac:dyDescent="0.3">
      <c r="A3" s="50" t="s">
        <v>0</v>
      </c>
      <c r="B3" s="51" t="s">
        <v>1</v>
      </c>
      <c r="C3" s="52" t="s">
        <v>39</v>
      </c>
      <c r="D3" s="51" t="s">
        <v>40</v>
      </c>
      <c r="E3" s="51" t="s">
        <v>2</v>
      </c>
      <c r="F3" s="51" t="s">
        <v>23</v>
      </c>
      <c r="G3" s="51" t="s">
        <v>3</v>
      </c>
      <c r="H3" s="51" t="s">
        <v>24</v>
      </c>
      <c r="I3" s="53" t="s">
        <v>4</v>
      </c>
    </row>
    <row r="4" spans="1:9" ht="52.5" customHeight="1" x14ac:dyDescent="0.25">
      <c r="A4" s="69" t="s">
        <v>5</v>
      </c>
      <c r="B4" s="49" t="s">
        <v>52</v>
      </c>
      <c r="C4" s="15">
        <f>(53.67*0.05)</f>
        <v>2.6835000000000004</v>
      </c>
      <c r="D4" s="6" t="s">
        <v>25</v>
      </c>
      <c r="E4" s="22"/>
      <c r="F4" s="23"/>
      <c r="G4" s="23">
        <f t="shared" ref="G4:G15" si="0">ROUND(C4*E4,0)</f>
        <v>0</v>
      </c>
      <c r="H4" s="23">
        <f t="shared" ref="H4:H15" si="1">ROUND(F4*C4,0)</f>
        <v>0</v>
      </c>
      <c r="I4" s="24">
        <f t="shared" ref="I4:I15" si="2">G4+H4</f>
        <v>0</v>
      </c>
    </row>
    <row r="5" spans="1:9" ht="31.5" x14ac:dyDescent="0.25">
      <c r="A5" s="70" t="s">
        <v>6</v>
      </c>
      <c r="B5" s="3" t="s">
        <v>53</v>
      </c>
      <c r="C5" s="4">
        <v>2</v>
      </c>
      <c r="D5" s="5" t="s">
        <v>18</v>
      </c>
      <c r="E5" s="16"/>
      <c r="F5" s="17"/>
      <c r="G5" s="17">
        <f>ROUND(C5*E5,0)</f>
        <v>0</v>
      </c>
      <c r="H5" s="17">
        <f t="shared" si="1"/>
        <v>0</v>
      </c>
      <c r="I5" s="18">
        <f t="shared" si="2"/>
        <v>0</v>
      </c>
    </row>
    <row r="6" spans="1:9" ht="21.75" customHeight="1" x14ac:dyDescent="0.25">
      <c r="A6" s="70" t="s">
        <v>7</v>
      </c>
      <c r="B6" s="3" t="s">
        <v>36</v>
      </c>
      <c r="C6" s="1">
        <v>482</v>
      </c>
      <c r="D6" s="5" t="s">
        <v>26</v>
      </c>
      <c r="E6" s="16"/>
      <c r="F6" s="17"/>
      <c r="G6" s="17">
        <f t="shared" ref="G6" si="3">ROUND(C6*E6,0)</f>
        <v>0</v>
      </c>
      <c r="H6" s="17">
        <f t="shared" si="1"/>
        <v>0</v>
      </c>
      <c r="I6" s="18">
        <f t="shared" si="2"/>
        <v>0</v>
      </c>
    </row>
    <row r="7" spans="1:9" ht="55.5" customHeight="1" x14ac:dyDescent="0.25">
      <c r="A7" s="70" t="s">
        <v>8</v>
      </c>
      <c r="B7" s="47" t="s">
        <v>54</v>
      </c>
      <c r="C7" s="1">
        <f>ROUND((482*0.05),1)</f>
        <v>24.1</v>
      </c>
      <c r="D7" s="5" t="s">
        <v>27</v>
      </c>
      <c r="E7" s="16"/>
      <c r="F7" s="17"/>
      <c r="G7" s="17">
        <f t="shared" si="0"/>
        <v>0</v>
      </c>
      <c r="H7" s="17">
        <f t="shared" si="1"/>
        <v>0</v>
      </c>
      <c r="I7" s="18">
        <f t="shared" si="2"/>
        <v>0</v>
      </c>
    </row>
    <row r="8" spans="1:9" ht="57" customHeight="1" x14ac:dyDescent="0.25">
      <c r="A8" s="70" t="s">
        <v>9</v>
      </c>
      <c r="B8" s="47" t="s">
        <v>55</v>
      </c>
      <c r="C8" s="1">
        <f>179.5*0.04</f>
        <v>7.18</v>
      </c>
      <c r="D8" s="5" t="s">
        <v>27</v>
      </c>
      <c r="E8" s="16"/>
      <c r="F8" s="17"/>
      <c r="G8" s="17">
        <f t="shared" si="0"/>
        <v>0</v>
      </c>
      <c r="H8" s="17">
        <f t="shared" si="1"/>
        <v>0</v>
      </c>
      <c r="I8" s="18">
        <f t="shared" si="2"/>
        <v>0</v>
      </c>
    </row>
    <row r="9" spans="1:9" ht="18.75" x14ac:dyDescent="0.25">
      <c r="A9" s="70" t="s">
        <v>12</v>
      </c>
      <c r="B9" s="3" t="s">
        <v>19</v>
      </c>
      <c r="C9" s="1">
        <f>(53.67*0.05)</f>
        <v>2.6835000000000004</v>
      </c>
      <c r="D9" s="5" t="s">
        <v>27</v>
      </c>
      <c r="E9" s="16"/>
      <c r="F9" s="17"/>
      <c r="G9" s="17">
        <f t="shared" si="0"/>
        <v>0</v>
      </c>
      <c r="H9" s="17">
        <f t="shared" si="1"/>
        <v>0</v>
      </c>
      <c r="I9" s="18">
        <f t="shared" si="2"/>
        <v>0</v>
      </c>
    </row>
    <row r="10" spans="1:9" ht="31.5" x14ac:dyDescent="0.25">
      <c r="A10" s="70" t="s">
        <v>13</v>
      </c>
      <c r="B10" s="3" t="s">
        <v>70</v>
      </c>
      <c r="C10" s="1">
        <f>(53.67*0.05)</f>
        <v>2.6835000000000004</v>
      </c>
      <c r="D10" s="5" t="s">
        <v>27</v>
      </c>
      <c r="E10" s="16"/>
      <c r="F10" s="17"/>
      <c r="G10" s="17">
        <f t="shared" si="0"/>
        <v>0</v>
      </c>
      <c r="H10" s="17">
        <f t="shared" si="1"/>
        <v>0</v>
      </c>
      <c r="I10" s="18">
        <f t="shared" si="2"/>
        <v>0</v>
      </c>
    </row>
    <row r="11" spans="1:9" ht="31.5" x14ac:dyDescent="0.25">
      <c r="A11" s="70" t="s">
        <v>14</v>
      </c>
      <c r="B11" s="3" t="s">
        <v>37</v>
      </c>
      <c r="C11" s="4">
        <v>16</v>
      </c>
      <c r="D11" s="5" t="s">
        <v>18</v>
      </c>
      <c r="E11" s="16"/>
      <c r="F11" s="17"/>
      <c r="G11" s="17">
        <f>ROUND(C11*E11,0)</f>
        <v>0</v>
      </c>
      <c r="H11" s="17">
        <f t="shared" ref="H11" si="4">ROUND(F11*C11,0)</f>
        <v>0</v>
      </c>
      <c r="I11" s="18">
        <f t="shared" ref="I11" si="5">G11+H11</f>
        <v>0</v>
      </c>
    </row>
    <row r="12" spans="1:9" ht="31.5" x14ac:dyDescent="0.25">
      <c r="A12" s="70" t="s">
        <v>15</v>
      </c>
      <c r="B12" s="47" t="s">
        <v>38</v>
      </c>
      <c r="C12" s="4">
        <v>1</v>
      </c>
      <c r="D12" s="7" t="s">
        <v>18</v>
      </c>
      <c r="E12" s="16"/>
      <c r="F12" s="17"/>
      <c r="G12" s="17">
        <f t="shared" si="0"/>
        <v>0</v>
      </c>
      <c r="H12" s="17">
        <f t="shared" si="1"/>
        <v>0</v>
      </c>
      <c r="I12" s="18">
        <f t="shared" si="2"/>
        <v>0</v>
      </c>
    </row>
    <row r="13" spans="1:9" ht="31.5" x14ac:dyDescent="0.25">
      <c r="A13" s="70" t="s">
        <v>16</v>
      </c>
      <c r="B13" s="47" t="s">
        <v>34</v>
      </c>
      <c r="C13" s="1">
        <f>0.81*0.15</f>
        <v>0.1215</v>
      </c>
      <c r="D13" s="7" t="s">
        <v>25</v>
      </c>
      <c r="E13" s="16"/>
      <c r="F13" s="17"/>
      <c r="G13" s="17">
        <f t="shared" si="0"/>
        <v>0</v>
      </c>
      <c r="H13" s="17">
        <f t="shared" si="1"/>
        <v>0</v>
      </c>
      <c r="I13" s="18">
        <f t="shared" si="2"/>
        <v>0</v>
      </c>
    </row>
    <row r="14" spans="1:9" ht="31.5" x14ac:dyDescent="0.25">
      <c r="A14" s="70" t="s">
        <v>17</v>
      </c>
      <c r="B14" s="47" t="s">
        <v>71</v>
      </c>
      <c r="C14" s="1">
        <f>0.81*0.15</f>
        <v>0.1215</v>
      </c>
      <c r="D14" s="7" t="s">
        <v>25</v>
      </c>
      <c r="E14" s="16"/>
      <c r="F14" s="17"/>
      <c r="G14" s="17">
        <f t="shared" si="0"/>
        <v>0</v>
      </c>
      <c r="H14" s="17">
        <f t="shared" si="1"/>
        <v>0</v>
      </c>
      <c r="I14" s="18">
        <f t="shared" si="2"/>
        <v>0</v>
      </c>
    </row>
    <row r="15" spans="1:9" ht="16.5" thickBot="1" x14ac:dyDescent="0.3">
      <c r="A15" s="71" t="s">
        <v>21</v>
      </c>
      <c r="B15" s="48" t="s">
        <v>41</v>
      </c>
      <c r="C15" s="8">
        <v>23.2</v>
      </c>
      <c r="D15" s="9" t="s">
        <v>11</v>
      </c>
      <c r="E15" s="19"/>
      <c r="F15" s="20"/>
      <c r="G15" s="20">
        <f t="shared" si="0"/>
        <v>0</v>
      </c>
      <c r="H15" s="20">
        <f t="shared" si="1"/>
        <v>0</v>
      </c>
      <c r="I15" s="21">
        <f t="shared" si="2"/>
        <v>0</v>
      </c>
    </row>
    <row r="16" spans="1:9" ht="16.5" thickBot="1" x14ac:dyDescent="0.3">
      <c r="A16" s="42"/>
      <c r="B16" s="43" t="s">
        <v>29</v>
      </c>
      <c r="C16" s="43"/>
      <c r="D16" s="43"/>
      <c r="E16" s="43"/>
      <c r="F16" s="44"/>
      <c r="G16" s="45">
        <f>SUM(G4:G15)</f>
        <v>0</v>
      </c>
      <c r="H16" s="45">
        <f>SUM(H4:H15)</f>
        <v>0</v>
      </c>
      <c r="I16" s="46">
        <f>SUM(I4:I15)</f>
        <v>0</v>
      </c>
    </row>
    <row r="17" spans="1:9" ht="16.5" thickBot="1" x14ac:dyDescent="0.3">
      <c r="A17" s="11"/>
      <c r="B17" s="12"/>
      <c r="I17" s="13"/>
    </row>
    <row r="18" spans="1:9" ht="16.5" thickBot="1" x14ac:dyDescent="0.3">
      <c r="A18" s="11"/>
      <c r="B18" s="12"/>
      <c r="G18" s="37" t="s">
        <v>20</v>
      </c>
      <c r="H18" s="37"/>
      <c r="I18" s="14">
        <f>I16*0.27</f>
        <v>0</v>
      </c>
    </row>
    <row r="19" spans="1:9" ht="16.5" thickBot="1" x14ac:dyDescent="0.3">
      <c r="A19" s="11"/>
      <c r="B19" s="38"/>
      <c r="C19" s="38"/>
      <c r="G19" s="39" t="s">
        <v>30</v>
      </c>
      <c r="H19" s="40"/>
      <c r="I19" s="10">
        <f>SUM(I16:I18)</f>
        <v>0</v>
      </c>
    </row>
  </sheetData>
  <mergeCells count="6">
    <mergeCell ref="A1:I1"/>
    <mergeCell ref="A2:I2"/>
    <mergeCell ref="B16:F16"/>
    <mergeCell ref="G18:H18"/>
    <mergeCell ref="B19:C19"/>
    <mergeCell ref="G19:H19"/>
  </mergeCells>
  <phoneticPr fontId="2" type="noConversion"/>
  <pageMargins left="0.25" right="0.25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20C9-0CBF-470D-AE67-70A55D951CF9}">
  <sheetPr>
    <pageSetUpPr fitToPage="1"/>
  </sheetPr>
  <dimension ref="A1:I14"/>
  <sheetViews>
    <sheetView zoomScaleNormal="100" zoomScaleSheetLayoutView="100" workbookViewId="0">
      <selection activeCell="D3" sqref="D3"/>
    </sheetView>
  </sheetViews>
  <sheetFormatPr defaultRowHeight="15.75" x14ac:dyDescent="0.25"/>
  <cols>
    <col min="1" max="1" width="5.140625" style="2" customWidth="1"/>
    <col min="2" max="2" width="65.85546875" style="2" customWidth="1"/>
    <col min="3" max="3" width="11.85546875" style="2" customWidth="1"/>
    <col min="4" max="4" width="7.28515625" style="2" customWidth="1"/>
    <col min="5" max="5" width="10.85546875" style="2" customWidth="1"/>
    <col min="6" max="6" width="10.7109375" style="2" customWidth="1"/>
    <col min="7" max="8" width="18.7109375" style="2" customWidth="1"/>
    <col min="9" max="9" width="23.42578125" style="2" customWidth="1"/>
    <col min="10" max="16384" width="9.140625" style="2"/>
  </cols>
  <sheetData>
    <row r="1" spans="1:9" ht="52.5" customHeight="1" x14ac:dyDescent="0.25">
      <c r="A1" s="36" t="s">
        <v>76</v>
      </c>
      <c r="B1" s="36"/>
      <c r="C1" s="36"/>
      <c r="D1" s="36"/>
      <c r="E1" s="36"/>
      <c r="F1" s="36"/>
      <c r="G1" s="36"/>
      <c r="H1" s="36"/>
      <c r="I1" s="36"/>
    </row>
    <row r="2" spans="1:9" ht="38.25" customHeight="1" thickBot="1" x14ac:dyDescent="0.3">
      <c r="A2" s="41" t="s">
        <v>74</v>
      </c>
      <c r="B2" s="41"/>
      <c r="C2" s="41"/>
      <c r="D2" s="41"/>
      <c r="E2" s="41"/>
      <c r="F2" s="41"/>
      <c r="G2" s="41"/>
      <c r="H2" s="41"/>
      <c r="I2" s="41"/>
    </row>
    <row r="3" spans="1:9" ht="32.25" thickBot="1" x14ac:dyDescent="0.3">
      <c r="A3" s="50" t="s">
        <v>0</v>
      </c>
      <c r="B3" s="51" t="s">
        <v>1</v>
      </c>
      <c r="C3" s="52" t="s">
        <v>39</v>
      </c>
      <c r="D3" s="51" t="s">
        <v>40</v>
      </c>
      <c r="E3" s="51" t="s">
        <v>2</v>
      </c>
      <c r="F3" s="51" t="s">
        <v>23</v>
      </c>
      <c r="G3" s="51" t="s">
        <v>3</v>
      </c>
      <c r="H3" s="51" t="s">
        <v>24</v>
      </c>
      <c r="I3" s="53" t="s">
        <v>4</v>
      </c>
    </row>
    <row r="4" spans="1:9" ht="63.75" customHeight="1" x14ac:dyDescent="0.25">
      <c r="A4" s="69" t="s">
        <v>5</v>
      </c>
      <c r="B4" s="49" t="s">
        <v>47</v>
      </c>
      <c r="C4" s="15">
        <f>(56.17*0.05)</f>
        <v>2.8085000000000004</v>
      </c>
      <c r="D4" s="6" t="s">
        <v>25</v>
      </c>
      <c r="E4" s="22"/>
      <c r="F4" s="23"/>
      <c r="G4" s="23">
        <f t="shared" ref="G4:G10" si="0">ROUND(C4*E4,0)</f>
        <v>0</v>
      </c>
      <c r="H4" s="23">
        <f t="shared" ref="H4:H10" si="1">ROUND(F4*C4,0)</f>
        <v>0</v>
      </c>
      <c r="I4" s="24">
        <f t="shared" ref="I4:I10" si="2">G4+H4</f>
        <v>0</v>
      </c>
    </row>
    <row r="5" spans="1:9" ht="51.75" x14ac:dyDescent="0.25">
      <c r="A5" s="70" t="s">
        <v>6</v>
      </c>
      <c r="B5" s="47" t="s">
        <v>48</v>
      </c>
      <c r="C5" s="1">
        <f>ROUND((56.17*0.05),1)</f>
        <v>2.8</v>
      </c>
      <c r="D5" s="5" t="s">
        <v>27</v>
      </c>
      <c r="E5" s="16"/>
      <c r="F5" s="17"/>
      <c r="G5" s="17">
        <f t="shared" si="0"/>
        <v>0</v>
      </c>
      <c r="H5" s="17">
        <f t="shared" si="1"/>
        <v>0</v>
      </c>
      <c r="I5" s="18">
        <f t="shared" si="2"/>
        <v>0</v>
      </c>
    </row>
    <row r="6" spans="1:9" ht="51.75" x14ac:dyDescent="0.25">
      <c r="A6" s="70" t="s">
        <v>7</v>
      </c>
      <c r="B6" s="47" t="s">
        <v>49</v>
      </c>
      <c r="C6" s="1">
        <f>11.23*0.04</f>
        <v>0.44920000000000004</v>
      </c>
      <c r="D6" s="5" t="s">
        <v>27</v>
      </c>
      <c r="E6" s="16"/>
      <c r="F6" s="17"/>
      <c r="G6" s="17">
        <f t="shared" si="0"/>
        <v>0</v>
      </c>
      <c r="H6" s="17">
        <f t="shared" si="1"/>
        <v>0</v>
      </c>
      <c r="I6" s="18">
        <f t="shared" si="2"/>
        <v>0</v>
      </c>
    </row>
    <row r="7" spans="1:9" ht="18.75" x14ac:dyDescent="0.25">
      <c r="A7" s="70" t="s">
        <v>8</v>
      </c>
      <c r="B7" s="3" t="s">
        <v>50</v>
      </c>
      <c r="C7" s="1">
        <f>(56.17*0.05)</f>
        <v>2.8085000000000004</v>
      </c>
      <c r="D7" s="5" t="s">
        <v>27</v>
      </c>
      <c r="E7" s="16"/>
      <c r="F7" s="17"/>
      <c r="G7" s="17">
        <f t="shared" si="0"/>
        <v>0</v>
      </c>
      <c r="H7" s="17">
        <f t="shared" si="1"/>
        <v>0</v>
      </c>
      <c r="I7" s="18">
        <f t="shared" si="2"/>
        <v>0</v>
      </c>
    </row>
    <row r="8" spans="1:9" ht="31.5" x14ac:dyDescent="0.25">
      <c r="A8" s="70" t="s">
        <v>9</v>
      </c>
      <c r="B8" s="3" t="s">
        <v>56</v>
      </c>
      <c r="C8" s="1">
        <f>(56.17*0.05)</f>
        <v>2.8085000000000004</v>
      </c>
      <c r="D8" s="5" t="s">
        <v>27</v>
      </c>
      <c r="E8" s="16"/>
      <c r="F8" s="17"/>
      <c r="G8" s="17">
        <f t="shared" si="0"/>
        <v>0</v>
      </c>
      <c r="H8" s="17">
        <f t="shared" si="1"/>
        <v>0</v>
      </c>
      <c r="I8" s="18">
        <f t="shared" si="2"/>
        <v>0</v>
      </c>
    </row>
    <row r="9" spans="1:9" ht="50.25" x14ac:dyDescent="0.25">
      <c r="A9" s="70" t="s">
        <v>12</v>
      </c>
      <c r="B9" s="3" t="s">
        <v>51</v>
      </c>
      <c r="C9" s="1">
        <f>6*0.05</f>
        <v>0.30000000000000004</v>
      </c>
      <c r="D9" s="7" t="s">
        <v>25</v>
      </c>
      <c r="E9" s="16"/>
      <c r="F9" s="17"/>
      <c r="G9" s="17">
        <f>ROUND(C9*E9,0)</f>
        <v>0</v>
      </c>
      <c r="H9" s="17">
        <f>ROUND(F9*C9,0)</f>
        <v>0</v>
      </c>
      <c r="I9" s="18">
        <f t="shared" si="2"/>
        <v>0</v>
      </c>
    </row>
    <row r="10" spans="1:9" ht="16.5" thickBot="1" x14ac:dyDescent="0.3">
      <c r="A10" s="71" t="s">
        <v>13</v>
      </c>
      <c r="B10" s="48" t="s">
        <v>41</v>
      </c>
      <c r="C10" s="8">
        <v>5.77</v>
      </c>
      <c r="D10" s="9" t="s">
        <v>11</v>
      </c>
      <c r="E10" s="19"/>
      <c r="F10" s="20"/>
      <c r="G10" s="20">
        <f t="shared" si="0"/>
        <v>0</v>
      </c>
      <c r="H10" s="20">
        <f t="shared" si="1"/>
        <v>0</v>
      </c>
      <c r="I10" s="21">
        <f t="shared" si="2"/>
        <v>0</v>
      </c>
    </row>
    <row r="11" spans="1:9" ht="16.5" thickBot="1" x14ac:dyDescent="0.3">
      <c r="A11" s="42"/>
      <c r="B11" s="43" t="s">
        <v>29</v>
      </c>
      <c r="C11" s="43"/>
      <c r="D11" s="43"/>
      <c r="E11" s="43"/>
      <c r="F11" s="44"/>
      <c r="G11" s="45">
        <f>SUM(G4:G10)</f>
        <v>0</v>
      </c>
      <c r="H11" s="45">
        <f>SUM(H4:H10)</f>
        <v>0</v>
      </c>
      <c r="I11" s="46">
        <f>SUM(I4:I10)</f>
        <v>0</v>
      </c>
    </row>
    <row r="12" spans="1:9" ht="16.5" thickBot="1" x14ac:dyDescent="0.3">
      <c r="A12" s="11"/>
      <c r="B12" s="12"/>
      <c r="I12" s="13"/>
    </row>
    <row r="13" spans="1:9" ht="16.5" thickBot="1" x14ac:dyDescent="0.3">
      <c r="A13" s="11"/>
      <c r="B13" s="12"/>
      <c r="G13" s="37" t="s">
        <v>20</v>
      </c>
      <c r="H13" s="37"/>
      <c r="I13" s="14">
        <f>I11*0.27</f>
        <v>0</v>
      </c>
    </row>
    <row r="14" spans="1:9" ht="16.5" thickBot="1" x14ac:dyDescent="0.3">
      <c r="A14" s="11"/>
      <c r="B14" s="38"/>
      <c r="C14" s="38"/>
      <c r="G14" s="39" t="s">
        <v>30</v>
      </c>
      <c r="H14" s="40"/>
      <c r="I14" s="10">
        <f>SUM(I11:I13)</f>
        <v>0</v>
      </c>
    </row>
  </sheetData>
  <mergeCells count="6">
    <mergeCell ref="A1:I1"/>
    <mergeCell ref="A2:I2"/>
    <mergeCell ref="B11:F11"/>
    <mergeCell ref="G13:H13"/>
    <mergeCell ref="B14:C14"/>
    <mergeCell ref="G14:H14"/>
  </mergeCells>
  <phoneticPr fontId="2" type="noConversion"/>
  <pageMargins left="0.25" right="0.25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2AA6F-D648-4FAB-909C-5ED88DC7416F}">
  <sheetPr>
    <pageSetUpPr fitToPage="1"/>
  </sheetPr>
  <dimension ref="A1:I13"/>
  <sheetViews>
    <sheetView zoomScaleNormal="100" zoomScaleSheetLayoutView="100" workbookViewId="0">
      <selection activeCell="M7" sqref="M7"/>
    </sheetView>
  </sheetViews>
  <sheetFormatPr defaultRowHeight="15.75" x14ac:dyDescent="0.25"/>
  <cols>
    <col min="1" max="1" width="5.140625" style="2" customWidth="1"/>
    <col min="2" max="2" width="65.85546875" style="2" customWidth="1"/>
    <col min="3" max="3" width="11.85546875" style="2" customWidth="1"/>
    <col min="4" max="4" width="7.28515625" style="2" customWidth="1"/>
    <col min="5" max="5" width="10.85546875" style="2" customWidth="1"/>
    <col min="6" max="6" width="10.7109375" style="2" customWidth="1"/>
    <col min="7" max="8" width="18.7109375" style="2" customWidth="1"/>
    <col min="9" max="9" width="23.42578125" style="2" customWidth="1"/>
    <col min="10" max="16384" width="9.140625" style="2"/>
  </cols>
  <sheetData>
    <row r="1" spans="1:9" ht="51" customHeight="1" x14ac:dyDescent="0.25">
      <c r="A1" s="36" t="s">
        <v>77</v>
      </c>
      <c r="B1" s="36"/>
      <c r="C1" s="36"/>
      <c r="D1" s="36"/>
      <c r="E1" s="36"/>
      <c r="F1" s="36"/>
      <c r="G1" s="36"/>
      <c r="H1" s="36"/>
      <c r="I1" s="36"/>
    </row>
    <row r="2" spans="1:9" ht="37.5" customHeight="1" thickBot="1" x14ac:dyDescent="0.3">
      <c r="A2" s="41" t="s">
        <v>75</v>
      </c>
      <c r="B2" s="41"/>
      <c r="C2" s="41"/>
      <c r="D2" s="41"/>
      <c r="E2" s="41"/>
      <c r="F2" s="41"/>
      <c r="G2" s="41"/>
      <c r="H2" s="41"/>
      <c r="I2" s="41"/>
    </row>
    <row r="3" spans="1:9" ht="32.25" thickBot="1" x14ac:dyDescent="0.3">
      <c r="A3" s="50" t="s">
        <v>0</v>
      </c>
      <c r="B3" s="51" t="s">
        <v>1</v>
      </c>
      <c r="C3" s="52" t="s">
        <v>39</v>
      </c>
      <c r="D3" s="51" t="s">
        <v>40</v>
      </c>
      <c r="E3" s="51" t="s">
        <v>2</v>
      </c>
      <c r="F3" s="51" t="s">
        <v>23</v>
      </c>
      <c r="G3" s="51" t="s">
        <v>3</v>
      </c>
      <c r="H3" s="51" t="s">
        <v>24</v>
      </c>
      <c r="I3" s="53" t="s">
        <v>4</v>
      </c>
    </row>
    <row r="4" spans="1:9" ht="42" customHeight="1" x14ac:dyDescent="0.25">
      <c r="A4" s="69" t="s">
        <v>5</v>
      </c>
      <c r="B4" s="49" t="s">
        <v>46</v>
      </c>
      <c r="C4" s="15">
        <f>(175.31*0.04)</f>
        <v>7.0124000000000004</v>
      </c>
      <c r="D4" s="6" t="s">
        <v>25</v>
      </c>
      <c r="E4" s="22"/>
      <c r="F4" s="23"/>
      <c r="G4" s="23">
        <f t="shared" ref="G4:G7" si="0">ROUND(C4*E4,0)</f>
        <v>0</v>
      </c>
      <c r="H4" s="23">
        <f t="shared" ref="H4:H7" si="1">ROUND(F4*C4,0)</f>
        <v>0</v>
      </c>
      <c r="I4" s="24">
        <f t="shared" ref="I4:I8" si="2">G4+H4</f>
        <v>0</v>
      </c>
    </row>
    <row r="5" spans="1:9" ht="51.75" x14ac:dyDescent="0.25">
      <c r="A5" s="70" t="s">
        <v>6</v>
      </c>
      <c r="B5" s="47" t="s">
        <v>45</v>
      </c>
      <c r="C5" s="1">
        <f>ROUND((175.31*0.05),1)</f>
        <v>8.8000000000000007</v>
      </c>
      <c r="D5" s="5" t="s">
        <v>27</v>
      </c>
      <c r="E5" s="16"/>
      <c r="F5" s="17"/>
      <c r="G5" s="17">
        <f t="shared" si="0"/>
        <v>0</v>
      </c>
      <c r="H5" s="17">
        <f t="shared" si="1"/>
        <v>0</v>
      </c>
      <c r="I5" s="18">
        <f t="shared" si="2"/>
        <v>0</v>
      </c>
    </row>
    <row r="6" spans="1:9" ht="51.75" x14ac:dyDescent="0.25">
      <c r="A6" s="70" t="s">
        <v>7</v>
      </c>
      <c r="B6" s="47" t="s">
        <v>44</v>
      </c>
      <c r="C6" s="1">
        <f>39.28*0.04</f>
        <v>1.5712000000000002</v>
      </c>
      <c r="D6" s="5" t="s">
        <v>27</v>
      </c>
      <c r="E6" s="16"/>
      <c r="F6" s="17"/>
      <c r="G6" s="17">
        <f t="shared" si="0"/>
        <v>0</v>
      </c>
      <c r="H6" s="17">
        <f t="shared" si="1"/>
        <v>0</v>
      </c>
      <c r="I6" s="18">
        <f t="shared" si="2"/>
        <v>0</v>
      </c>
    </row>
    <row r="7" spans="1:9" ht="31.5" x14ac:dyDescent="0.25">
      <c r="A7" s="70" t="s">
        <v>8</v>
      </c>
      <c r="B7" s="3" t="s">
        <v>57</v>
      </c>
      <c r="C7" s="1">
        <f>(175.31*0.04)</f>
        <v>7.0124000000000004</v>
      </c>
      <c r="D7" s="5" t="s">
        <v>27</v>
      </c>
      <c r="E7" s="16"/>
      <c r="F7" s="17"/>
      <c r="G7" s="17">
        <f t="shared" si="0"/>
        <v>0</v>
      </c>
      <c r="H7" s="17">
        <f t="shared" si="1"/>
        <v>0</v>
      </c>
      <c r="I7" s="18">
        <f t="shared" si="2"/>
        <v>0</v>
      </c>
    </row>
    <row r="8" spans="1:9" ht="50.25" x14ac:dyDescent="0.25">
      <c r="A8" s="70" t="s">
        <v>9</v>
      </c>
      <c r="B8" s="3" t="s">
        <v>43</v>
      </c>
      <c r="C8" s="1">
        <f>4.35*0.05</f>
        <v>0.2175</v>
      </c>
      <c r="D8" s="7" t="s">
        <v>25</v>
      </c>
      <c r="E8" s="16"/>
      <c r="F8" s="17"/>
      <c r="G8" s="17">
        <f>ROUND(C8*E8,0)</f>
        <v>0</v>
      </c>
      <c r="H8" s="17">
        <f>ROUND(F8*C8,0)</f>
        <v>0</v>
      </c>
      <c r="I8" s="18">
        <f t="shared" si="2"/>
        <v>0</v>
      </c>
    </row>
    <row r="9" spans="1:9" ht="66.75" thickBot="1" x14ac:dyDescent="0.3">
      <c r="A9" s="71" t="s">
        <v>12</v>
      </c>
      <c r="B9" s="54" t="s">
        <v>42</v>
      </c>
      <c r="C9" s="8">
        <f>50.11*0.1</f>
        <v>5.0110000000000001</v>
      </c>
      <c r="D9" s="9" t="s">
        <v>25</v>
      </c>
      <c r="E9" s="19"/>
      <c r="F9" s="20"/>
      <c r="G9" s="20">
        <f>ROUND(C9*E9,0)</f>
        <v>0</v>
      </c>
      <c r="H9" s="20">
        <f>ROUND(F9*C9,0)</f>
        <v>0</v>
      </c>
      <c r="I9" s="21">
        <f t="shared" ref="I9" si="3">G9+H9</f>
        <v>0</v>
      </c>
    </row>
    <row r="10" spans="1:9" ht="16.5" thickBot="1" x14ac:dyDescent="0.3">
      <c r="A10" s="42"/>
      <c r="B10" s="43" t="s">
        <v>29</v>
      </c>
      <c r="C10" s="43"/>
      <c r="D10" s="43"/>
      <c r="E10" s="43"/>
      <c r="F10" s="44"/>
      <c r="G10" s="45">
        <f>SUM(G4:G9)</f>
        <v>0</v>
      </c>
      <c r="H10" s="45">
        <f>SUM(H4:H9)</f>
        <v>0</v>
      </c>
      <c r="I10" s="46">
        <f>SUM(I4:I9)</f>
        <v>0</v>
      </c>
    </row>
    <row r="11" spans="1:9" ht="16.5" thickBot="1" x14ac:dyDescent="0.3">
      <c r="A11" s="11"/>
      <c r="B11" s="12"/>
      <c r="I11" s="13"/>
    </row>
    <row r="12" spans="1:9" ht="16.5" thickBot="1" x14ac:dyDescent="0.3">
      <c r="A12" s="11"/>
      <c r="B12" s="12"/>
      <c r="G12" s="37" t="s">
        <v>20</v>
      </c>
      <c r="H12" s="37"/>
      <c r="I12" s="14">
        <f>I10*0.27</f>
        <v>0</v>
      </c>
    </row>
    <row r="13" spans="1:9" ht="16.5" thickBot="1" x14ac:dyDescent="0.3">
      <c r="A13" s="11"/>
      <c r="B13" s="38"/>
      <c r="C13" s="38"/>
      <c r="G13" s="39" t="s">
        <v>30</v>
      </c>
      <c r="H13" s="40"/>
      <c r="I13" s="10">
        <f>SUM(I10:I12)</f>
        <v>0</v>
      </c>
    </row>
  </sheetData>
  <mergeCells count="6">
    <mergeCell ref="A1:I1"/>
    <mergeCell ref="A2:I2"/>
    <mergeCell ref="B10:F10"/>
    <mergeCell ref="G12:H12"/>
    <mergeCell ref="B13:C13"/>
    <mergeCell ref="G13:H13"/>
  </mergeCells>
  <phoneticPr fontId="2" type="noConversion"/>
  <pageMargins left="0.25" right="0.25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4</vt:i4>
      </vt:variant>
    </vt:vector>
  </HeadingPairs>
  <TitlesOfParts>
    <vt:vector size="9" baseType="lpstr">
      <vt:lpstr>ÖSSZEGZÉS</vt:lpstr>
      <vt:lpstr>I.Összekötő út hátsó ligetes te</vt:lpstr>
      <vt:lpstr>II.üzemi mosoda</vt:lpstr>
      <vt:lpstr>III.B épület előtti ter.</vt:lpstr>
      <vt:lpstr>IV.parkolóhoz vezető út</vt:lpstr>
      <vt:lpstr>'I.Összekötő út hátsó ligetes te'!Nyomtatási_terület</vt:lpstr>
      <vt:lpstr>'II.üzemi mosoda'!Nyomtatási_terület</vt:lpstr>
      <vt:lpstr>'III.B épület előtti ter.'!Nyomtatási_terület</vt:lpstr>
      <vt:lpstr>'IV.parkolóhoz vezető út'!Nyomtatási_terület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2026-07-02T07:19:12Z</dcterms:modified>
</cp:coreProperties>
</file>